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drawings/drawing21.xml" ContentType="application/vnd.openxmlformats-officedocument.drawing+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drawings/drawing9.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40" yWindow="65524" windowWidth="7860" windowHeight="9516" activeTab="0"/>
  </bookViews>
  <sheets>
    <sheet name="１Ｙ１" sheetId="1" r:id="rId1"/>
    <sheet name="１Ｙ２" sheetId="2" r:id="rId2"/>
    <sheet name="１Ｙ３集計" sheetId="3" r:id="rId3"/>
    <sheet name="１Ｙ３" sheetId="4" r:id="rId4"/>
    <sheet name="１Ｙ４" sheetId="5" r:id="rId5"/>
    <sheet name="２Ｙ１" sheetId="6" r:id="rId6"/>
    <sheet name="２Ｙ２" sheetId="7" r:id="rId7"/>
    <sheet name="２Ｙ３集計" sheetId="8" r:id="rId8"/>
    <sheet name="２Ｙ３" sheetId="9" r:id="rId9"/>
    <sheet name="２Ｙ４" sheetId="10" r:id="rId10"/>
    <sheet name="３Ｙ１" sheetId="11" r:id="rId11"/>
    <sheet name="３Ｙ２" sheetId="12" r:id="rId12"/>
    <sheet name="３Ｙ３集計" sheetId="13" r:id="rId13"/>
    <sheet name="３Ｙ３" sheetId="14" r:id="rId14"/>
    <sheet name="３Ｙ４" sheetId="15" r:id="rId15"/>
    <sheet name="４Ｙ１" sheetId="16" r:id="rId16"/>
    <sheet name="４Ｙ２" sheetId="17" r:id="rId17"/>
    <sheet name="４Ｙ３集計" sheetId="18" r:id="rId18"/>
    <sheet name="４Ｙ３" sheetId="19" r:id="rId19"/>
    <sheet name="４Ｙ４" sheetId="20" r:id="rId20"/>
    <sheet name="５Ｙ１" sheetId="21" r:id="rId21"/>
    <sheet name="５Ｙ２" sheetId="22" r:id="rId22"/>
    <sheet name="５Ｙ設定" sheetId="23" r:id="rId23"/>
    <sheet name="５Ｙ３集計" sheetId="24" r:id="rId24"/>
    <sheet name="５Ｙ３" sheetId="25" r:id="rId25"/>
    <sheet name="５Ｙ４" sheetId="26" r:id="rId26"/>
    <sheet name="６Ｙ１" sheetId="27" r:id="rId27"/>
    <sheet name="６Ｙ２" sheetId="28" r:id="rId28"/>
    <sheet name="６Ｙ設定" sheetId="29" r:id="rId29"/>
    <sheet name="６Ｙデータ" sheetId="30" r:id="rId30"/>
    <sheet name="６Ｙ３" sheetId="31" r:id="rId31"/>
    <sheet name="６Ｙ集計" sheetId="32" r:id="rId32"/>
    <sheet name="６Ｙ４" sheetId="33" r:id="rId33"/>
    <sheet name="７Ｙ１" sheetId="34" r:id="rId34"/>
    <sheet name="７Ｙ２" sheetId="35" r:id="rId35"/>
    <sheet name="７Ｙデータ" sheetId="36" r:id="rId36"/>
    <sheet name="７Ｙ３" sheetId="37" r:id="rId37"/>
    <sheet name="７Ｙ集計" sheetId="38" r:id="rId38"/>
    <sheet name="７Ｙ４" sheetId="39" r:id="rId39"/>
  </sheets>
  <definedNames>
    <definedName name="CRITERIA" localSheetId="3">'１Ｙ３'!$B$17:$H$20</definedName>
    <definedName name="CRITERIA" localSheetId="2">'１Ｙ３集計'!$I$35</definedName>
    <definedName name="CRITERIA" localSheetId="8">'２Ｙ３'!$B$18:$E$22</definedName>
    <definedName name="CRITERIA" localSheetId="13">'３Ｙ３'!$B$22:$G$26</definedName>
    <definedName name="CRITERIA" localSheetId="12">'３Ｙ３集計'!#REF!</definedName>
    <definedName name="EXTRACT" localSheetId="3">'１Ｙ３'!$B$26:$H$26</definedName>
    <definedName name="EXTRACT" localSheetId="8">'２Ｙ３'!$B$26:$G$26</definedName>
    <definedName name="EXTRACT" localSheetId="13">'３Ｙ３'!$B$31:$G$31</definedName>
    <definedName name="EXTRACT" localSheetId="12">'３Ｙ３集計'!#REF!</definedName>
    <definedName name="_xlnm.Print_Area" localSheetId="4">'１Ｙ４'!$B$5:$M$40</definedName>
    <definedName name="_xlnm.Print_Area" localSheetId="9">'２Ｙ４'!$B$5:$J$47</definedName>
    <definedName name="_xlnm.Print_Area" localSheetId="14">'３Ｙ４'!$B$5:$H$39</definedName>
    <definedName name="_xlnm.Print_Area" localSheetId="19">'４Ｙ４'!$B$4:$I$40</definedName>
    <definedName name="_xlnm.Print_Area" localSheetId="25">'５Ｙ４'!$A$4:$L$35</definedName>
    <definedName name="_xlnm.Print_Area" localSheetId="32">'６Ｙ４'!$B$3:$M$35</definedName>
    <definedName name="_xlnm.Print_Area" localSheetId="38">'７Ｙ４'!$B$4:$L$27</definedName>
    <definedName name="うどん" localSheetId="16">'４Ｙ２'!#REF!</definedName>
    <definedName name="うどん" localSheetId="18">'４Ｙ３'!#REF!</definedName>
    <definedName name="うどん">'３Ｙ２'!$N$8:$O$12</definedName>
    <definedName name="カエレ">'５Ｙ設定'!$G$6:$I$8</definedName>
    <definedName name="サービスデー" localSheetId="16">'４Ｙ２'!#REF!</definedName>
    <definedName name="サービスデー" localSheetId="18">'４Ｙ３'!#REF!</definedName>
    <definedName name="サービスデー">'３Ｙ２'!$N$16:$O$21</definedName>
    <definedName name="メーカー" localSheetId="11">'３Ｙ２'!#REF!</definedName>
    <definedName name="メーカー" localSheetId="16">'４Ｙ２'!#REF!</definedName>
    <definedName name="メーカー" localSheetId="18">'４Ｙ３'!#REF!</definedName>
    <definedName name="メーカー">'１Ｙ２'!$L$19:$N$25</definedName>
    <definedName name="営業所２">'２Ｙ２'!$U$12:$V$15</definedName>
    <definedName name="営業所記号" localSheetId="35">'７Ｙデータ'!#REF!</definedName>
    <definedName name="営業所記号" localSheetId="37">'７Ｙ集計'!#REF!</definedName>
    <definedName name="営業所記号">'７Ｙ２'!$L$5:$O$6</definedName>
    <definedName name="会員氏名">'６Ｙ設定'!$B$9:$C$27</definedName>
    <definedName name="会員種別">'６Ｙ設定'!$B$3:$D$6</definedName>
    <definedName name="管理判定" localSheetId="18">'４Ｙ３'!#REF!</definedName>
    <definedName name="管理判定">'４Ｙ２'!$P$7:$R$11</definedName>
    <definedName name="基本賞与" localSheetId="35">'７Ｙデータ'!#REF!</definedName>
    <definedName name="基本賞与" localSheetId="37">'７Ｙ集計'!#REF!</definedName>
    <definedName name="基本賞与">'７Ｙ２'!$K$21:$L$31</definedName>
    <definedName name="作業者名" localSheetId="18">'４Ｙ３'!#REF!</definedName>
    <definedName name="作業者名">'４Ｙ２'!$Q$15:$R$31</definedName>
    <definedName name="残業状態">'２Ｙ２'!$R$4:$V$9</definedName>
    <definedName name="受験者">'５Ｙ設定'!$B$3:$D$29</definedName>
    <definedName name="達成率" localSheetId="35">'７Ｙデータ'!#REF!</definedName>
    <definedName name="達成率" localSheetId="37">'７Ｙ集計'!#REF!</definedName>
    <definedName name="達成率">'７Ｙ２'!$L$10:$N$17</definedName>
    <definedName name="超過料金">'６Ｙ設定'!$G$2:$L$3</definedName>
    <definedName name="評価">'５Ｙ設定'!$G$6:$I$8</definedName>
    <definedName name="面接会場">'５Ｙ設定'!$G$2:$K$3</definedName>
    <definedName name="用途" localSheetId="11">'３Ｙ２'!#REF!</definedName>
    <definedName name="用途" localSheetId="16">'４Ｙ２'!#REF!</definedName>
    <definedName name="用途" localSheetId="18">'４Ｙ３'!#REF!</definedName>
    <definedName name="用途">'１Ｙ２'!$P$19:$Q$25</definedName>
  </definedNames>
  <calcPr fullCalcOnLoad="1"/>
</workbook>
</file>

<file path=xl/sharedStrings.xml><?xml version="1.0" encoding="utf-8"?>
<sst xmlns="http://schemas.openxmlformats.org/spreadsheetml/2006/main" count="3438" uniqueCount="1043">
  <si>
    <t>グラフ部分は採点できません</t>
  </si>
  <si>
    <t>４月</t>
  </si>
  <si>
    <t>秋葉原店</t>
  </si>
  <si>
    <t>新宿店</t>
  </si>
  <si>
    <t>原宿店</t>
  </si>
  <si>
    <t>新橋店</t>
  </si>
  <si>
    <t>渋谷店</t>
  </si>
  <si>
    <t>赤羽店</t>
  </si>
  <si>
    <t>東村山店</t>
  </si>
  <si>
    <t>AutoCAD-LT</t>
  </si>
  <si>
    <t>AutoCAD</t>
  </si>
  <si>
    <t>図脳Rapid3D</t>
  </si>
  <si>
    <t>SolidWorks</t>
  </si>
  <si>
    <t>Pro-E</t>
  </si>
  <si>
    <t>５月</t>
  </si>
  <si>
    <t>計</t>
  </si>
  <si>
    <t>４月のペット用リード販売実績</t>
  </si>
  <si>
    <t>品名</t>
  </si>
  <si>
    <t>用途</t>
  </si>
  <si>
    <t>定価</t>
  </si>
  <si>
    <t>売価</t>
  </si>
  <si>
    <t>販売数</t>
  </si>
  <si>
    <t>販売額</t>
  </si>
  <si>
    <t>評価</t>
  </si>
  <si>
    <t>販売額の成績</t>
  </si>
  <si>
    <t>一位</t>
  </si>
  <si>
    <t>二位</t>
  </si>
  <si>
    <t>略号</t>
  </si>
  <si>
    <t>掛け率</t>
  </si>
  <si>
    <t>対象</t>
  </si>
  <si>
    <t>当芝</t>
  </si>
  <si>
    <t>犬</t>
  </si>
  <si>
    <t>目立</t>
  </si>
  <si>
    <t>猫</t>
  </si>
  <si>
    <t>松舌</t>
  </si>
  <si>
    <t>犬猫兼用</t>
  </si>
  <si>
    <t>鋭利</t>
  </si>
  <si>
    <t>猿</t>
  </si>
  <si>
    <t>讃陽</t>
  </si>
  <si>
    <t>狸</t>
  </si>
  <si>
    <t>満菱</t>
  </si>
  <si>
    <t>猪</t>
  </si>
  <si>
    <t>祖仁井</t>
  </si>
  <si>
    <t>象</t>
  </si>
  <si>
    <t>MS-624-DC</t>
  </si>
  <si>
    <t>合計</t>
  </si>
  <si>
    <t>値引価</t>
  </si>
  <si>
    <t>★が５つ以上の品目数</t>
  </si>
  <si>
    <t>金額</t>
  </si>
  <si>
    <t>担当</t>
  </si>
  <si>
    <t>分類</t>
  </si>
  <si>
    <t>パソコン</t>
  </si>
  <si>
    <t>秋野 野菊</t>
  </si>
  <si>
    <t>目地 潔</t>
  </si>
  <si>
    <t>近井 瑪瑙</t>
  </si>
  <si>
    <t>村多 杜氏</t>
  </si>
  <si>
    <t>平和 千代</t>
  </si>
  <si>
    <t>江差 俊介</t>
  </si>
  <si>
    <t>A-945D</t>
  </si>
  <si>
    <t>A-946D</t>
  </si>
  <si>
    <t>A-947D</t>
  </si>
  <si>
    <t>A-948D</t>
  </si>
  <si>
    <t>A-965P</t>
  </si>
  <si>
    <t>D-440Ⅱ</t>
  </si>
  <si>
    <t>D-443Ⅱ</t>
  </si>
  <si>
    <t>D-444Ⅱ</t>
  </si>
  <si>
    <t>D-445Ⅱ</t>
  </si>
  <si>
    <t>A-970P</t>
  </si>
  <si>
    <t>A-971P</t>
  </si>
  <si>
    <t>プリンタ</t>
  </si>
  <si>
    <t>CRT</t>
  </si>
  <si>
    <t>数量</t>
  </si>
  <si>
    <t>価格</t>
  </si>
  <si>
    <t>S-17N</t>
  </si>
  <si>
    <t>S-19N</t>
  </si>
  <si>
    <t>S-21N</t>
  </si>
  <si>
    <t>S-24N</t>
  </si>
  <si>
    <t>伝票</t>
  </si>
  <si>
    <t>問題１</t>
  </si>
  <si>
    <t>問題２</t>
  </si>
  <si>
    <t>結果判定は使えませんので、目視で判定してください。</t>
  </si>
  <si>
    <t>抽出条件作成欄</t>
  </si>
  <si>
    <t>抽出欄</t>
  </si>
  <si>
    <t>問題３</t>
  </si>
  <si>
    <t>CRT 合計</t>
  </si>
  <si>
    <t>パソコン 合計</t>
  </si>
  <si>
    <t>プリンタ 合計</t>
  </si>
  <si>
    <t>総計</t>
  </si>
  <si>
    <t>近井 瑪瑙 合計</t>
  </si>
  <si>
    <t>江差 俊介 合計</t>
  </si>
  <si>
    <t>秋野 野菊 合計</t>
  </si>
  <si>
    <t>村多 杜氏 合計</t>
  </si>
  <si>
    <t>平和 千代 合計</t>
  </si>
  <si>
    <t>目地 潔 合計</t>
  </si>
  <si>
    <t>東京本社</t>
  </si>
  <si>
    <t>大阪支社</t>
  </si>
  <si>
    <t>福岡支社</t>
  </si>
  <si>
    <t>法人営業部</t>
  </si>
  <si>
    <t>店舗営業部</t>
  </si>
  <si>
    <t>通販事業部</t>
  </si>
  <si>
    <t>小計</t>
  </si>
  <si>
    <t>５月</t>
  </si>
  <si>
    <t>６月</t>
  </si>
  <si>
    <t>７月</t>
  </si>
  <si>
    <t>８月</t>
  </si>
  <si>
    <t>９月</t>
  </si>
  <si>
    <t>上半期</t>
  </si>
  <si>
    <t>単位：件</t>
  </si>
  <si>
    <t>事業部</t>
  </si>
  <si>
    <t>事業部別売上件数</t>
  </si>
  <si>
    <t>温度</t>
  </si>
  <si>
    <t>湿度</t>
  </si>
  <si>
    <t>１月</t>
  </si>
  <si>
    <t>２月</t>
  </si>
  <si>
    <t>３月</t>
  </si>
  <si>
    <t>４月</t>
  </si>
  <si>
    <t>作業室の月別温度変化</t>
  </si>
  <si>
    <t>名前は入力してますか？</t>
  </si>
  <si>
    <t>第１四半期</t>
  </si>
  <si>
    <t>第２四半期</t>
  </si>
  <si>
    <t>第３四半期</t>
  </si>
  <si>
    <t>第４四半期</t>
  </si>
  <si>
    <t>年間合計</t>
  </si>
  <si>
    <t>単位：百万円</t>
  </si>
  <si>
    <t>売上推移</t>
  </si>
  <si>
    <t>単位：台</t>
  </si>
  <si>
    <t>地区別　事業部実績比率</t>
  </si>
  <si>
    <t>社員番号</t>
  </si>
  <si>
    <t>所属</t>
  </si>
  <si>
    <t>氏名</t>
  </si>
  <si>
    <t>入社日</t>
  </si>
  <si>
    <t>G1010</t>
  </si>
  <si>
    <t>丸亀支店</t>
  </si>
  <si>
    <t>中川　純一</t>
  </si>
  <si>
    <t>G1019</t>
  </si>
  <si>
    <t>瀬川　麗</t>
  </si>
  <si>
    <t>G1013</t>
  </si>
  <si>
    <t>佐藤　浩一</t>
  </si>
  <si>
    <t>B データの個数</t>
  </si>
  <si>
    <t>谷川　一郎</t>
  </si>
  <si>
    <t>G1031</t>
  </si>
  <si>
    <t>江川　良治</t>
  </si>
  <si>
    <t>G1008</t>
  </si>
  <si>
    <t>大川　雄介</t>
  </si>
  <si>
    <t>G1005</t>
  </si>
  <si>
    <t>宮川　里美</t>
  </si>
  <si>
    <t>G1023</t>
  </si>
  <si>
    <t>山下　美幸</t>
  </si>
  <si>
    <t>C データの個数</t>
  </si>
  <si>
    <t>山本　浩二</t>
  </si>
  <si>
    <t>E データの個数</t>
  </si>
  <si>
    <t>丸亀支店 データの個数</t>
  </si>
  <si>
    <t>T1037</t>
  </si>
  <si>
    <t>高松支店</t>
  </si>
  <si>
    <t>白川　恭子</t>
  </si>
  <si>
    <t>T1031</t>
  </si>
  <si>
    <t>金田　俊夫</t>
  </si>
  <si>
    <t>T1012</t>
  </si>
  <si>
    <t>田中　ひとみ</t>
  </si>
  <si>
    <t>T1068</t>
  </si>
  <si>
    <t>安藤　直樹</t>
  </si>
  <si>
    <t>A データの個数</t>
  </si>
  <si>
    <t>T1055</t>
  </si>
  <si>
    <t>田尾　庄司</t>
  </si>
  <si>
    <t>T1071</t>
  </si>
  <si>
    <t>山本　正美</t>
  </si>
  <si>
    <t>村井　良美</t>
  </si>
  <si>
    <t>安部　直美</t>
  </si>
  <si>
    <t>T1063</t>
  </si>
  <si>
    <t>田所　太一</t>
  </si>
  <si>
    <t>T1009</t>
  </si>
  <si>
    <t>山口孝雄</t>
  </si>
  <si>
    <t>横川　礼治</t>
  </si>
  <si>
    <t>T1101</t>
  </si>
  <si>
    <t>神田　優子</t>
  </si>
  <si>
    <t>T1017</t>
  </si>
  <si>
    <t>坂田　美咲</t>
  </si>
  <si>
    <t>T1060</t>
  </si>
  <si>
    <t>井上　亜樹</t>
  </si>
  <si>
    <t>T1016</t>
  </si>
  <si>
    <t>斉藤　光広</t>
  </si>
  <si>
    <t>D データの個数</t>
  </si>
  <si>
    <t>T1028</t>
  </si>
  <si>
    <t>石川　有紀</t>
  </si>
  <si>
    <t>高松支店 データの個数</t>
  </si>
  <si>
    <t>M1012</t>
  </si>
  <si>
    <t>三豊支店</t>
  </si>
  <si>
    <t>佐藤　直子</t>
  </si>
  <si>
    <t>M1019</t>
  </si>
  <si>
    <t>中川　知代</t>
  </si>
  <si>
    <t>M1004</t>
  </si>
  <si>
    <t>長尾　優子</t>
  </si>
  <si>
    <t>M1003</t>
  </si>
  <si>
    <t>佐々木　弘樹</t>
  </si>
  <si>
    <t>M1013</t>
  </si>
  <si>
    <t>木村　俊彦</t>
  </si>
  <si>
    <t>M1026</t>
  </si>
  <si>
    <t>園部　幹夫</t>
  </si>
  <si>
    <t>M1014</t>
  </si>
  <si>
    <t>中島　美紀</t>
  </si>
  <si>
    <t>M1006</t>
  </si>
  <si>
    <t>小沢　努</t>
  </si>
  <si>
    <t>M1018</t>
  </si>
  <si>
    <t>高田　恵美</t>
  </si>
  <si>
    <t>三豊支店 データの個数</t>
  </si>
  <si>
    <t>H1020</t>
  </si>
  <si>
    <t>東かがわ支店</t>
  </si>
  <si>
    <t>山下　博</t>
  </si>
  <si>
    <t>H1001</t>
  </si>
  <si>
    <t>渡辺　みどり</t>
  </si>
  <si>
    <t>H1015</t>
  </si>
  <si>
    <t>岡　健一</t>
  </si>
  <si>
    <t>H1022</t>
  </si>
  <si>
    <t>東川　明広</t>
  </si>
  <si>
    <t>橋本　真一</t>
  </si>
  <si>
    <t>佐々木　雄三</t>
  </si>
  <si>
    <t>H1030</t>
  </si>
  <si>
    <t>中村　孝子</t>
  </si>
  <si>
    <t>東かがわ支店 データの個数</t>
  </si>
  <si>
    <t>総合計</t>
  </si>
  <si>
    <t>評価１</t>
  </si>
  <si>
    <t>評価２</t>
  </si>
  <si>
    <t>問題１　解答欄</t>
  </si>
  <si>
    <t>問題５　解答欄</t>
  </si>
  <si>
    <t>問題２　条件欄</t>
  </si>
  <si>
    <t>問題２　解答欄</t>
  </si>
  <si>
    <t>メールアドレス</t>
  </si>
  <si>
    <t>火</t>
  </si>
  <si>
    <t>水</t>
  </si>
  <si>
    <t>木</t>
  </si>
  <si>
    <t>金</t>
  </si>
  <si>
    <t>退社時間</t>
  </si>
  <si>
    <t>残業時間</t>
  </si>
  <si>
    <t>営業所</t>
  </si>
  <si>
    <t>月</t>
  </si>
  <si>
    <t>状態</t>
  </si>
  <si>
    <t>以上</t>
  </si>
  <si>
    <t>以下</t>
  </si>
  <si>
    <t>元気♪Ｏ(＾▽＾* 三 *＾▽＾)Ｏ元気♪</t>
  </si>
  <si>
    <t>を超え</t>
  </si>
  <si>
    <t>(^ｰ^)お疲れ様でしたぁ～♪</t>
  </si>
  <si>
    <t>憑かれた・・いや、疲れた</t>
  </si>
  <si>
    <t>p(T◇T)q　休ましてくれっ！！！</t>
  </si>
  <si>
    <t>を超える</t>
  </si>
  <si>
    <t>(o_ △_)o…返事がない､ただのしかばねのようだ</t>
  </si>
  <si>
    <t>記号</t>
  </si>
  <si>
    <t>統計</t>
  </si>
  <si>
    <t>三豊支店の残業時間合計</t>
  </si>
  <si>
    <t>高松支店の平均残業時間</t>
  </si>
  <si>
    <t>月曜日の退社時間が最も遅かった人</t>
  </si>
  <si>
    <t>解答２Ｙ２</t>
  </si>
  <si>
    <t>解答２Ｙ３</t>
  </si>
  <si>
    <t>平均</t>
  </si>
  <si>
    <t>支店別残業実績</t>
  </si>
  <si>
    <t>Gerald</t>
  </si>
  <si>
    <t>James</t>
  </si>
  <si>
    <t>Ronald</t>
  </si>
  <si>
    <t>William</t>
  </si>
  <si>
    <t>George</t>
  </si>
  <si>
    <t>前半</t>
  </si>
  <si>
    <t>後半</t>
  </si>
  <si>
    <t>エクセル食堂　今週の売上</t>
  </si>
  <si>
    <t>土</t>
  </si>
  <si>
    <t>日</t>
  </si>
  <si>
    <t>釜揚げうどん</t>
  </si>
  <si>
    <t>単価</t>
  </si>
  <si>
    <t>数</t>
  </si>
  <si>
    <t>売上</t>
  </si>
  <si>
    <t>釜天うどん</t>
  </si>
  <si>
    <t>釜揚げ</t>
  </si>
  <si>
    <t>釜天</t>
  </si>
  <si>
    <t>肉うどん</t>
  </si>
  <si>
    <t>肉</t>
  </si>
  <si>
    <t>名称</t>
  </si>
  <si>
    <t>曜日</t>
  </si>
  <si>
    <t>結果</t>
  </si>
  <si>
    <t>日付</t>
  </si>
  <si>
    <t>合計売上額</t>
  </si>
  <si>
    <t>最高売上額</t>
  </si>
  <si>
    <t>最低売上額</t>
  </si>
  <si>
    <t>日別合計</t>
  </si>
  <si>
    <t>月</t>
  </si>
  <si>
    <t>売上ワースト５</t>
  </si>
  <si>
    <t>売上が６万台の釜揚げうどん</t>
  </si>
  <si>
    <t>条件式欄</t>
  </si>
  <si>
    <t>釜揚げうどん 合計</t>
  </si>
  <si>
    <t>釜天うどん 合計</t>
  </si>
  <si>
    <t>きつねうどん 合計</t>
  </si>
  <si>
    <t>ざるうどん 合計</t>
  </si>
  <si>
    <t>肉うどん 合計</t>
  </si>
  <si>
    <t>1月1日 合計</t>
  </si>
  <si>
    <t>1月2日 合計</t>
  </si>
  <si>
    <t>1月3日 合計</t>
  </si>
  <si>
    <t>1月4日 合計</t>
  </si>
  <si>
    <t>1月5日 合計</t>
  </si>
  <si>
    <t>1月6日 合計</t>
  </si>
  <si>
    <t>1月7日 合計</t>
  </si>
  <si>
    <t>1月8日 合計</t>
  </si>
  <si>
    <t>問題４</t>
  </si>
  <si>
    <t>表示量</t>
  </si>
  <si>
    <t>測定質量</t>
  </si>
  <si>
    <t>風袋量</t>
  </si>
  <si>
    <t>１個目</t>
  </si>
  <si>
    <t>２個目</t>
  </si>
  <si>
    <t>３個目</t>
  </si>
  <si>
    <t>４個目</t>
  </si>
  <si>
    <t>５個目</t>
  </si>
  <si>
    <t>最低
質量</t>
  </si>
  <si>
    <t>正味量点検結果</t>
  </si>
  <si>
    <t>内容量点検結果</t>
  </si>
  <si>
    <t>部門</t>
  </si>
  <si>
    <t>過不足量</t>
  </si>
  <si>
    <t>標準
偏差</t>
  </si>
  <si>
    <t>管理
限界</t>
  </si>
  <si>
    <t>標準偏差</t>
  </si>
  <si>
    <t>良</t>
  </si>
  <si>
    <t>雑</t>
  </si>
  <si>
    <t>解雇</t>
  </si>
  <si>
    <t>食肉</t>
  </si>
  <si>
    <t>牛バラ</t>
  </si>
  <si>
    <t>和牛ロース</t>
  </si>
  <si>
    <t>地鶏ささみ</t>
  </si>
  <si>
    <t>豚切り落とし</t>
  </si>
  <si>
    <t>豚ロース</t>
  </si>
  <si>
    <t>鮮魚</t>
  </si>
  <si>
    <t>鯖</t>
  </si>
  <si>
    <t>鯵</t>
  </si>
  <si>
    <t>小エビ</t>
  </si>
  <si>
    <t>塩干</t>
  </si>
  <si>
    <t>塩鮭（中塩）</t>
  </si>
  <si>
    <t>数の子</t>
  </si>
  <si>
    <t>青果</t>
  </si>
  <si>
    <t>作業
判定</t>
  </si>
  <si>
    <t>管理判定</t>
  </si>
  <si>
    <t>商品
判定</t>
  </si>
  <si>
    <t>並</t>
  </si>
  <si>
    <t>劣悪</t>
  </si>
  <si>
    <t>惣菜</t>
  </si>
  <si>
    <t>鶏から揚げ</t>
  </si>
  <si>
    <t>作業者
コード</t>
  </si>
  <si>
    <t>作業者名</t>
  </si>
  <si>
    <t>標準偏差が最も大きいもの</t>
  </si>
  <si>
    <t>作業者コード</t>
  </si>
  <si>
    <t>平均値で、不足が最も大きいもの</t>
  </si>
  <si>
    <t>過不足量が０未満のデータの平均</t>
  </si>
  <si>
    <t>1個目</t>
  </si>
  <si>
    <t>2個目</t>
  </si>
  <si>
    <t>3個目</t>
  </si>
  <si>
    <t>4個目</t>
  </si>
  <si>
    <t>5個目</t>
  </si>
  <si>
    <t>点　検　結　果</t>
  </si>
  <si>
    <t>品目</t>
  </si>
  <si>
    <t>表示書式は結果判定で誤答と表示されても見た目が同じになっていればＯＫです。</t>
  </si>
  <si>
    <t>検査日</t>
  </si>
  <si>
    <t>平均値</t>
  </si>
  <si>
    <t>まぐろプロック</t>
  </si>
  <si>
    <t>しらす</t>
  </si>
  <si>
    <t>セレベス</t>
  </si>
  <si>
    <t>レンコン</t>
  </si>
  <si>
    <t>キヌサヤ</t>
  </si>
  <si>
    <t>マスカット</t>
  </si>
  <si>
    <t>さくらんぼ</t>
  </si>
  <si>
    <t>ポテトサラダ</t>
  </si>
  <si>
    <t>こぼうきんぴら</t>
  </si>
  <si>
    <t>標準偏差ワースト５</t>
  </si>
  <si>
    <t>青果と塩干部門で平均が負の数のもの</t>
  </si>
  <si>
    <t>条件欄</t>
  </si>
  <si>
    <t>数の子 平均</t>
  </si>
  <si>
    <t>塩鮭（中塩） 平均</t>
  </si>
  <si>
    <t>しらす 平均</t>
  </si>
  <si>
    <t>牛バラ 平均</t>
  </si>
  <si>
    <t>地鶏ささみ 平均</t>
  </si>
  <si>
    <t>豚切り落とし 平均</t>
  </si>
  <si>
    <t>豚ロース 平均</t>
  </si>
  <si>
    <t>和牛ロース 平均</t>
  </si>
  <si>
    <t>キヌサヤ 平均</t>
  </si>
  <si>
    <t>さくらんぼ 平均</t>
  </si>
  <si>
    <t>セレベス 平均</t>
  </si>
  <si>
    <t>マスカット 平均</t>
  </si>
  <si>
    <t>レンコン 平均</t>
  </si>
  <si>
    <t>鯵 平均</t>
  </si>
  <si>
    <t>小エビ 平均</t>
  </si>
  <si>
    <t>鯖 平均</t>
  </si>
  <si>
    <t>まぐろプロック 平均</t>
  </si>
  <si>
    <t>こぼうきんぴら 平均</t>
  </si>
  <si>
    <t>鶏から揚げ 平均</t>
  </si>
  <si>
    <t>ポテトサラダ 平均</t>
  </si>
  <si>
    <t>全体の平均</t>
  </si>
  <si>
    <t>塩干 平均</t>
  </si>
  <si>
    <t>食肉 平均</t>
  </si>
  <si>
    <t>青果 平均</t>
  </si>
  <si>
    <t>鮮魚 平均</t>
  </si>
  <si>
    <t>惣菜 平均</t>
  </si>
  <si>
    <t>惣菜　平均</t>
  </si>
  <si>
    <t>集計</t>
  </si>
  <si>
    <t>D-645-DC</t>
  </si>
  <si>
    <t>SN-24-DC</t>
  </si>
  <si>
    <t>MD</t>
  </si>
  <si>
    <t>MS</t>
  </si>
  <si>
    <t>DC</t>
  </si>
  <si>
    <t>SH</t>
  </si>
  <si>
    <t>SY</t>
  </si>
  <si>
    <t>D</t>
  </si>
  <si>
    <t>?(゜_。)?(。_゜)?　ここはどこ？</t>
  </si>
  <si>
    <t>H</t>
  </si>
  <si>
    <t>T</t>
  </si>
  <si>
    <t>G</t>
  </si>
  <si>
    <t>yamakou@g.ms-excel.jp</t>
  </si>
  <si>
    <t>M</t>
  </si>
  <si>
    <t>kyouko@t.ms-excel.jp</t>
  </si>
  <si>
    <t>mygw@m.ms-excel.jp</t>
  </si>
  <si>
    <t>emi@h.ms-excel.jp</t>
  </si>
  <si>
    <t>rei@g.ms-excel.jp</t>
  </si>
  <si>
    <t>satou@t.ms-excel.jp</t>
  </si>
  <si>
    <t>ookawa@m.ms-excel.jp</t>
  </si>
  <si>
    <t>toshi@h.ms-excel.jp</t>
  </si>
  <si>
    <t>masami@g.ms-excel.jp</t>
  </si>
  <si>
    <t>iskw@t.ms-excel.jp</t>
  </si>
  <si>
    <t>reiji@h.ms-excel.jp</t>
  </si>
  <si>
    <t>yama@t.ms-excel.jp</t>
  </si>
  <si>
    <t>B</t>
  </si>
  <si>
    <t>C</t>
  </si>
  <si>
    <t>E</t>
  </si>
  <si>
    <t>D</t>
  </si>
  <si>
    <t>G1025</t>
  </si>
  <si>
    <t>A</t>
  </si>
  <si>
    <t>丸亀支店</t>
  </si>
  <si>
    <t>東かがわ支店</t>
  </si>
  <si>
    <t>&gt;=H12.1.1</t>
  </si>
  <si>
    <t>&lt;H13.1.1</t>
  </si>
  <si>
    <t>ざるうどん</t>
  </si>
  <si>
    <t>KF-SM</t>
  </si>
  <si>
    <t>こぼうきんぴら</t>
  </si>
  <si>
    <t>KF-NY</t>
  </si>
  <si>
    <t>&gt;=2</t>
  </si>
  <si>
    <t>氏名</t>
  </si>
  <si>
    <t>国語</t>
  </si>
  <si>
    <t>算数</t>
  </si>
  <si>
    <t>理科</t>
  </si>
  <si>
    <t>社会</t>
  </si>
  <si>
    <t>英語</t>
  </si>
  <si>
    <t>作成日</t>
  </si>
  <si>
    <t>番号</t>
  </si>
  <si>
    <t>専門</t>
  </si>
  <si>
    <t>面接会場</t>
  </si>
  <si>
    <t>態度</t>
  </si>
  <si>
    <t>服装</t>
  </si>
  <si>
    <t>意欲</t>
  </si>
  <si>
    <t>判定</t>
  </si>
  <si>
    <t>RBC8</t>
  </si>
  <si>
    <t>面接点合計</t>
  </si>
  <si>
    <t>KLM5</t>
  </si>
  <si>
    <t>電子</t>
  </si>
  <si>
    <t>RAM6</t>
  </si>
  <si>
    <t>機械</t>
  </si>
  <si>
    <t>RAC4</t>
  </si>
  <si>
    <t>無機化学</t>
  </si>
  <si>
    <t>RBC7</t>
  </si>
  <si>
    <t>有機化学</t>
  </si>
  <si>
    <t>KLD3</t>
  </si>
  <si>
    <t>デザイン</t>
  </si>
  <si>
    <t>RBM1</t>
  </si>
  <si>
    <t>RRC2</t>
  </si>
  <si>
    <t>成績優秀者</t>
  </si>
  <si>
    <t>RCE3</t>
  </si>
  <si>
    <t>順位</t>
  </si>
  <si>
    <t>得点</t>
  </si>
  <si>
    <t>RCE6</t>
  </si>
  <si>
    <t>RCM2</t>
  </si>
  <si>
    <t>KLC6</t>
  </si>
  <si>
    <t>RAD2</t>
  </si>
  <si>
    <t>RRM7</t>
  </si>
  <si>
    <t>各評価の人数</t>
  </si>
  <si>
    <t>RRE7</t>
  </si>
  <si>
    <t>RRM3</t>
  </si>
  <si>
    <t>RRM4</t>
  </si>
  <si>
    <t>KLD4</t>
  </si>
  <si>
    <t>RBE4</t>
  </si>
  <si>
    <t>RBE2</t>
  </si>
  <si>
    <t>RCE1</t>
  </si>
  <si>
    <t>KLC5</t>
  </si>
  <si>
    <t>RAC3</t>
  </si>
  <si>
    <t>RRE5</t>
  </si>
  <si>
    <t>RRD1</t>
  </si>
  <si>
    <t>RAC1</t>
  </si>
  <si>
    <t>RCM8</t>
  </si>
  <si>
    <t>表１</t>
  </si>
  <si>
    <t>表２</t>
  </si>
  <si>
    <t>会場コード</t>
  </si>
  <si>
    <t>RR</t>
  </si>
  <si>
    <t>KL</t>
  </si>
  <si>
    <t>RA</t>
  </si>
  <si>
    <t>RB</t>
  </si>
  <si>
    <t>RC</t>
  </si>
  <si>
    <t>E1</t>
  </si>
  <si>
    <t>会場</t>
  </si>
  <si>
    <t>食堂</t>
  </si>
  <si>
    <t>講習室</t>
  </si>
  <si>
    <t>第１会議室</t>
  </si>
  <si>
    <t>第２会議室</t>
  </si>
  <si>
    <t>第３会議室</t>
  </si>
  <si>
    <t>E2</t>
  </si>
  <si>
    <t>E3</t>
  </si>
  <si>
    <t>表３</t>
  </si>
  <si>
    <t>E4</t>
  </si>
  <si>
    <t>合計点</t>
  </si>
  <si>
    <t>E5</t>
  </si>
  <si>
    <t>E6</t>
  </si>
  <si>
    <t>E7</t>
  </si>
  <si>
    <t>M2</t>
  </si>
  <si>
    <t>M3</t>
  </si>
  <si>
    <t>M4</t>
  </si>
  <si>
    <t>M5</t>
  </si>
  <si>
    <t>M6</t>
  </si>
  <si>
    <t>M7</t>
  </si>
  <si>
    <t>M8</t>
  </si>
  <si>
    <t>C2</t>
  </si>
  <si>
    <t>C3</t>
  </si>
  <si>
    <t>C4</t>
  </si>
  <si>
    <t>C5</t>
  </si>
  <si>
    <t>C6</t>
  </si>
  <si>
    <t>C7</t>
  </si>
  <si>
    <t>C8</t>
  </si>
  <si>
    <t>D1</t>
  </si>
  <si>
    <t>D2</t>
  </si>
  <si>
    <t>D3</t>
  </si>
  <si>
    <t>D4</t>
  </si>
  <si>
    <t>住所</t>
  </si>
  <si>
    <t>RAD4</t>
  </si>
  <si>
    <t>袈裟地　燕</t>
  </si>
  <si>
    <t>神奈川</t>
  </si>
  <si>
    <t>鶴多　朱鷺</t>
  </si>
  <si>
    <t>KLD8</t>
  </si>
  <si>
    <t>雪山　清美</t>
  </si>
  <si>
    <t>ＣＧデザイン 平均</t>
  </si>
  <si>
    <t>RCM3</t>
  </si>
  <si>
    <t>機械工学</t>
  </si>
  <si>
    <t>RAM1</t>
  </si>
  <si>
    <t>RBM7</t>
  </si>
  <si>
    <t>RAM11</t>
  </si>
  <si>
    <t>機械工学 平均</t>
  </si>
  <si>
    <t>RRE1</t>
  </si>
  <si>
    <t>電子工学</t>
  </si>
  <si>
    <t>RAE3</t>
  </si>
  <si>
    <t>電子工学 平均</t>
  </si>
  <si>
    <t>KLC3</t>
  </si>
  <si>
    <t>農業化学</t>
  </si>
  <si>
    <t>農業化学 平均</t>
  </si>
  <si>
    <t>RBC10</t>
  </si>
  <si>
    <t>塁川　鈴女</t>
  </si>
  <si>
    <t>有機化学 平均</t>
  </si>
  <si>
    <t>神奈川 平均</t>
  </si>
  <si>
    <t>RBD10</t>
  </si>
  <si>
    <t>冬至　蜜柑</t>
  </si>
  <si>
    <t>埼玉</t>
  </si>
  <si>
    <t>KLC8</t>
  </si>
  <si>
    <t>近井　瑪瑙</t>
  </si>
  <si>
    <t>生物化学</t>
  </si>
  <si>
    <t>生物化学 平均</t>
  </si>
  <si>
    <t>KLE2</t>
  </si>
  <si>
    <t>電気工学</t>
  </si>
  <si>
    <t>電気工学 平均</t>
  </si>
  <si>
    <t>KLE7</t>
  </si>
  <si>
    <t>RRE11</t>
  </si>
  <si>
    <t>RBC5</t>
  </si>
  <si>
    <t>江差　俊介</t>
  </si>
  <si>
    <t>RAC9</t>
  </si>
  <si>
    <t>目地　潔</t>
  </si>
  <si>
    <t>無機化学 平均</t>
  </si>
  <si>
    <t>埼玉 平均</t>
  </si>
  <si>
    <t>RBM12</t>
  </si>
  <si>
    <t>千葉</t>
  </si>
  <si>
    <t>KLM10</t>
  </si>
  <si>
    <t>RRC12</t>
  </si>
  <si>
    <t>岸川　森羅</t>
  </si>
  <si>
    <t>秋野　野菊</t>
  </si>
  <si>
    <t>RRE6</t>
  </si>
  <si>
    <t>KLE12</t>
  </si>
  <si>
    <t>RBC15</t>
  </si>
  <si>
    <t>椎名　涅槃</t>
  </si>
  <si>
    <t>RRC7</t>
  </si>
  <si>
    <t>村多　杜氏</t>
  </si>
  <si>
    <t>RCC6</t>
  </si>
  <si>
    <t>平和　千代</t>
  </si>
  <si>
    <t>千葉 平均</t>
  </si>
  <si>
    <t>RBD5</t>
  </si>
  <si>
    <t>三輪　鮒子</t>
  </si>
  <si>
    <t>東京</t>
  </si>
  <si>
    <t>RAD9</t>
  </si>
  <si>
    <t>立冬　霜月</t>
  </si>
  <si>
    <t>RRD2</t>
  </si>
  <si>
    <t>杉菜　土筆</t>
  </si>
  <si>
    <t>RCD6</t>
  </si>
  <si>
    <t>藤山　深雪</t>
  </si>
  <si>
    <t>RRD7</t>
  </si>
  <si>
    <t>仁和　海豚</t>
  </si>
  <si>
    <t>RCD1</t>
  </si>
  <si>
    <t>比地　鱒雄</t>
  </si>
  <si>
    <t>RBM2</t>
  </si>
  <si>
    <t>RRM9</t>
  </si>
  <si>
    <t>RCE10</t>
  </si>
  <si>
    <t>RAE8</t>
  </si>
  <si>
    <t>RBE9</t>
  </si>
  <si>
    <t>RCE5</t>
  </si>
  <si>
    <t>RCC11</t>
  </si>
  <si>
    <t>節川　桜子</t>
  </si>
  <si>
    <t>KLC13</t>
  </si>
  <si>
    <t>猫山　狗雄</t>
  </si>
  <si>
    <t>RCC1</t>
  </si>
  <si>
    <t>RAC14</t>
  </si>
  <si>
    <t>井山　毬藻</t>
  </si>
  <si>
    <t>東京 平均</t>
  </si>
  <si>
    <t>解答５Ｙ３</t>
  </si>
  <si>
    <t>上位５名</t>
  </si>
  <si>
    <t>抽出</t>
  </si>
  <si>
    <t>平均</t>
  </si>
  <si>
    <t>電?工学</t>
  </si>
  <si>
    <t>東京</t>
  </si>
  <si>
    <t>成績対比表</t>
  </si>
  <si>
    <t>計量器期別売上</t>
  </si>
  <si>
    <t>目標額</t>
  </si>
  <si>
    <t>単位：万円</t>
  </si>
  <si>
    <t>2010年</t>
  </si>
  <si>
    <t>達成率</t>
  </si>
  <si>
    <t>第１期</t>
  </si>
  <si>
    <t>第２期</t>
  </si>
  <si>
    <t>第３期</t>
  </si>
  <si>
    <t>第４期</t>
  </si>
  <si>
    <t>電子天秤</t>
  </si>
  <si>
    <t>体重計</t>
  </si>
  <si>
    <t>指示はかり</t>
  </si>
  <si>
    <t>誘電式はかり</t>
  </si>
  <si>
    <t>電気抵抗線式はかり</t>
  </si>
  <si>
    <t>リラクゼーションクラブ　本日分売上</t>
  </si>
  <si>
    <t>会員コード</t>
  </si>
  <si>
    <t>会員種別</t>
  </si>
  <si>
    <t>利用時間</t>
  </si>
  <si>
    <t>超過時間
(分)</t>
  </si>
  <si>
    <t>基本料金</t>
  </si>
  <si>
    <t>超過料金</t>
  </si>
  <si>
    <t>料金合計</t>
  </si>
  <si>
    <t>利用人数</t>
  </si>
  <si>
    <t>PT-A102</t>
  </si>
  <si>
    <t>プラチナ</t>
  </si>
  <si>
    <t>PT-A106</t>
  </si>
  <si>
    <t>ゴールド</t>
  </si>
  <si>
    <t>VT-A101</t>
  </si>
  <si>
    <t>シルバー</t>
  </si>
  <si>
    <t>VT-A115</t>
  </si>
  <si>
    <t>ビジター</t>
  </si>
  <si>
    <t>GD-A117</t>
  </si>
  <si>
    <t>PT-A110</t>
  </si>
  <si>
    <t>GD-A118</t>
  </si>
  <si>
    <t>超過時間　ベスト３</t>
  </si>
  <si>
    <t>PT-A103</t>
  </si>
  <si>
    <t>時間</t>
  </si>
  <si>
    <t>GD-A119</t>
  </si>
  <si>
    <t>GD-A114</t>
  </si>
  <si>
    <t>PT-A109</t>
  </si>
  <si>
    <t>SV-A105</t>
  </si>
  <si>
    <t>GD-A108</t>
  </si>
  <si>
    <t>VT-A107</t>
  </si>
  <si>
    <t>PT-A113</t>
  </si>
  <si>
    <t>VT-A112</t>
  </si>
  <si>
    <t>SV-A104</t>
  </si>
  <si>
    <t>GD-A116</t>
  </si>
  <si>
    <t>GD-A111</t>
  </si>
  <si>
    <t>基本料金
(一回１時間)</t>
  </si>
  <si>
    <t>超過時間
(分)</t>
  </si>
  <si>
    <t>PT</t>
  </si>
  <si>
    <t>プラチナ</t>
  </si>
  <si>
    <t>追加料金</t>
  </si>
  <si>
    <t>GD</t>
  </si>
  <si>
    <t>ゴールド</t>
  </si>
  <si>
    <t>SV</t>
  </si>
  <si>
    <t>シルバー</t>
  </si>
  <si>
    <t>VT</t>
  </si>
  <si>
    <t>ビジター</t>
  </si>
  <si>
    <t>会員番号</t>
  </si>
  <si>
    <t>荒木 愛莉</t>
  </si>
  <si>
    <t>A101</t>
  </si>
  <si>
    <t>石川 香織</t>
  </si>
  <si>
    <t>A102</t>
  </si>
  <si>
    <t>宇川 一樹</t>
  </si>
  <si>
    <t>A103</t>
  </si>
  <si>
    <t>江差 三太</t>
  </si>
  <si>
    <t>A104</t>
  </si>
  <si>
    <t>景山 次郎</t>
  </si>
  <si>
    <t>A105</t>
  </si>
  <si>
    <t>小早川 猛雄</t>
  </si>
  <si>
    <t>A106</t>
  </si>
  <si>
    <t>佐川 虎鉄</t>
  </si>
  <si>
    <t>A107</t>
  </si>
  <si>
    <t>篠原 奈津美</t>
  </si>
  <si>
    <t>A108</t>
  </si>
  <si>
    <t>仙崎 久子</t>
  </si>
  <si>
    <t>A109</t>
  </si>
  <si>
    <t>園村 平和</t>
  </si>
  <si>
    <t>A110</t>
  </si>
  <si>
    <t>奈良山 美登里</t>
  </si>
  <si>
    <t>A111</t>
  </si>
  <si>
    <t>野々村 真理亜</t>
  </si>
  <si>
    <t>A112</t>
  </si>
  <si>
    <t>葉山 美津子</t>
  </si>
  <si>
    <t>A113</t>
  </si>
  <si>
    <t>藤川 基子</t>
  </si>
  <si>
    <t>A114</t>
  </si>
  <si>
    <t>枡崎 裕輔</t>
  </si>
  <si>
    <t>A115</t>
  </si>
  <si>
    <t>三河 由佳</t>
  </si>
  <si>
    <t>A116</t>
  </si>
  <si>
    <t>百瀬 亜樹</t>
  </si>
  <si>
    <t>A117</t>
  </si>
  <si>
    <t>八千代 隆一</t>
  </si>
  <si>
    <t>A118</t>
  </si>
  <si>
    <t>結城 隆介</t>
  </si>
  <si>
    <t>A119</t>
  </si>
  <si>
    <t>パート社員週間勤務実績</t>
  </si>
  <si>
    <t>曜日の下の数値はその日の勤務時間</t>
  </si>
  <si>
    <t>コーナー</t>
  </si>
  <si>
    <t>勤務時間</t>
  </si>
  <si>
    <t>沓崎 睦月</t>
  </si>
  <si>
    <t>衣類</t>
  </si>
  <si>
    <t>塁川 鈴女</t>
  </si>
  <si>
    <t>麻生 次郎</t>
  </si>
  <si>
    <t>衣類T</t>
  </si>
  <si>
    <t>塩分 嘉承</t>
  </si>
  <si>
    <t>沼地 鯉蔵</t>
  </si>
  <si>
    <t>冬至 蜜柑</t>
  </si>
  <si>
    <t>比地 鱒雄</t>
  </si>
  <si>
    <t>岸川 森羅</t>
  </si>
  <si>
    <t>雑貨</t>
  </si>
  <si>
    <t>丸山 四郎</t>
  </si>
  <si>
    <t>牛山 弥生</t>
  </si>
  <si>
    <t>立冬 霜月</t>
  </si>
  <si>
    <t>椎名 涅槃</t>
  </si>
  <si>
    <t>仁和 海豚</t>
  </si>
  <si>
    <t>杉菜 土筆</t>
  </si>
  <si>
    <t>阿波 浩二</t>
  </si>
  <si>
    <t>土佐 伊予</t>
  </si>
  <si>
    <t>藤山 深雪</t>
  </si>
  <si>
    <t>三輪 鮒子</t>
  </si>
  <si>
    <t>猫山 狗雄</t>
  </si>
  <si>
    <t>夏至 孔雀</t>
  </si>
  <si>
    <t>鮮魚T</t>
  </si>
  <si>
    <t>節川 桜子</t>
  </si>
  <si>
    <t>糖分 高志</t>
  </si>
  <si>
    <t>新田 三郎</t>
  </si>
  <si>
    <t>井山 毬藻</t>
  </si>
  <si>
    <t>雪山 清美</t>
  </si>
  <si>
    <t>睦月 秋月</t>
  </si>
  <si>
    <t>天草 秀樹</t>
  </si>
  <si>
    <t>惣菜T</t>
  </si>
  <si>
    <t>烈川 怒涛</t>
  </si>
  <si>
    <t>真津村 和司</t>
  </si>
  <si>
    <t>椎名 蜜柑</t>
  </si>
  <si>
    <t>三島 美津子</t>
  </si>
  <si>
    <t>総務</t>
  </si>
  <si>
    <t>榎井 一郎</t>
  </si>
  <si>
    <t>薩摩 美紀</t>
  </si>
  <si>
    <t>豊田 ナナミ</t>
  </si>
  <si>
    <t>鉄火 真紀</t>
  </si>
  <si>
    <t>ペット用品</t>
  </si>
  <si>
    <t>鶴多 朱鷺</t>
  </si>
  <si>
    <t>陣内 小五郎</t>
  </si>
  <si>
    <t>真那津 篤志</t>
  </si>
  <si>
    <t>薬局T</t>
  </si>
  <si>
    <t>醍醐 ミカ</t>
  </si>
  <si>
    <t>解答６Ｙ３</t>
  </si>
  <si>
    <t>○設問１</t>
  </si>
  <si>
    <t>○設問2 条件設定欄</t>
  </si>
  <si>
    <t>*T</t>
  </si>
  <si>
    <t>&gt;0</t>
  </si>
  <si>
    <t>○設問2 解答欄</t>
  </si>
  <si>
    <t>○設問3</t>
  </si>
  <si>
    <t>単価　880</t>
  </si>
  <si>
    <t xml:space="preserve">衣類 </t>
  </si>
  <si>
    <t xml:space="preserve">衣類T </t>
  </si>
  <si>
    <t xml:space="preserve">塩干 </t>
  </si>
  <si>
    <t xml:space="preserve">雑貨 </t>
  </si>
  <si>
    <t xml:space="preserve">食肉 </t>
  </si>
  <si>
    <t xml:space="preserve">青果 </t>
  </si>
  <si>
    <t xml:space="preserve">鮮魚 </t>
  </si>
  <si>
    <t xml:space="preserve">鮮魚T </t>
  </si>
  <si>
    <t xml:space="preserve">惣菜T </t>
  </si>
  <si>
    <t xml:space="preserve">総務 </t>
  </si>
  <si>
    <t xml:space="preserve">ペット用品 </t>
  </si>
  <si>
    <t>単価　850</t>
  </si>
  <si>
    <t xml:space="preserve">薬局T </t>
  </si>
  <si>
    <t>単価　830</t>
  </si>
  <si>
    <t xml:space="preserve">惣菜 </t>
  </si>
  <si>
    <t>衣類 合計</t>
  </si>
  <si>
    <t>衣類T 合計</t>
  </si>
  <si>
    <t>塩干 合計</t>
  </si>
  <si>
    <t>雑貨 合計</t>
  </si>
  <si>
    <t>食肉 合計</t>
  </si>
  <si>
    <t>青果 合計</t>
  </si>
  <si>
    <t>鮮魚 合計</t>
  </si>
  <si>
    <t>鮮魚T 合計</t>
  </si>
  <si>
    <t>惣菜T 合計</t>
  </si>
  <si>
    <t>総務 合計</t>
  </si>
  <si>
    <t>ペット用品 合計</t>
  </si>
  <si>
    <t>880 合計</t>
  </si>
  <si>
    <t>薬局T 合計</t>
  </si>
  <si>
    <t>850 合計</t>
  </si>
  <si>
    <t>惣菜 合計</t>
  </si>
  <si>
    <t>830 合計</t>
  </si>
  <si>
    <t>解答６Ｙ４</t>
  </si>
  <si>
    <t>計量器別売上状況</t>
  </si>
  <si>
    <t>最大</t>
  </si>
  <si>
    <t>最小</t>
  </si>
  <si>
    <t>第５期</t>
  </si>
  <si>
    <t>第６期</t>
  </si>
  <si>
    <t>第７期</t>
  </si>
  <si>
    <t>第８期</t>
  </si>
  <si>
    <t>解答７Ｙ１</t>
  </si>
  <si>
    <t>氏　名</t>
  </si>
  <si>
    <t>年数</t>
  </si>
  <si>
    <t>基本賞与</t>
  </si>
  <si>
    <t>支給額</t>
  </si>
  <si>
    <t>支給率</t>
  </si>
  <si>
    <t>営業１課</t>
  </si>
  <si>
    <t>A</t>
  </si>
  <si>
    <t>C</t>
  </si>
  <si>
    <t>D</t>
  </si>
  <si>
    <t>営業２課</t>
  </si>
  <si>
    <t>S</t>
  </si>
  <si>
    <t>B</t>
  </si>
  <si>
    <t>営業３課</t>
  </si>
  <si>
    <t>E</t>
  </si>
  <si>
    <t>解答７Ｙ２</t>
  </si>
  <si>
    <t>営業所</t>
  </si>
  <si>
    <t>群馬県</t>
  </si>
  <si>
    <t>北海道</t>
  </si>
  <si>
    <t>三重県</t>
  </si>
  <si>
    <t>東京都</t>
  </si>
  <si>
    <t>賞与査定表</t>
  </si>
  <si>
    <t>年末</t>
  </si>
  <si>
    <t>G</t>
  </si>
  <si>
    <t>H</t>
  </si>
  <si>
    <t>M</t>
  </si>
  <si>
    <t>T</t>
  </si>
  <si>
    <t>在籍年数</t>
  </si>
  <si>
    <t>割増率</t>
  </si>
  <si>
    <t>～</t>
  </si>
  <si>
    <t>蚕</t>
  </si>
  <si>
    <t>達成率ベスト３</t>
  </si>
  <si>
    <t>社員番号</t>
  </si>
  <si>
    <t>営業所別データ</t>
  </si>
  <si>
    <t>人数</t>
  </si>
  <si>
    <t>東京都</t>
  </si>
  <si>
    <t>三重県</t>
  </si>
  <si>
    <t>群馬県</t>
  </si>
  <si>
    <t>北海道</t>
  </si>
  <si>
    <t>G1025</t>
  </si>
  <si>
    <t>評価A</t>
  </si>
  <si>
    <t>評価B</t>
  </si>
  <si>
    <t>三重県 データの個数</t>
  </si>
  <si>
    <t>東京都 データの個数</t>
  </si>
  <si>
    <t>北海道 データの個数</t>
  </si>
  <si>
    <t>群馬県 データの個数</t>
  </si>
  <si>
    <t>S データの個数</t>
  </si>
  <si>
    <t>図脳Rapid-Pro</t>
  </si>
  <si>
    <t>T-125-CT</t>
  </si>
  <si>
    <t>SY-312-IS</t>
  </si>
  <si>
    <t>MS-600-TA</t>
  </si>
  <si>
    <t>T-12-EL</t>
  </si>
  <si>
    <t>MD-6-CT</t>
  </si>
  <si>
    <t>D-128-DG</t>
  </si>
  <si>
    <t>メーカー</t>
  </si>
  <si>
    <t>SN-214-TA</t>
  </si>
  <si>
    <t>DG</t>
  </si>
  <si>
    <t>SH-105-DC</t>
  </si>
  <si>
    <t>CT</t>
  </si>
  <si>
    <t>T-598-EL</t>
  </si>
  <si>
    <t>SH-61-CT</t>
  </si>
  <si>
    <t>MO</t>
  </si>
  <si>
    <t>SY-175-DG</t>
  </si>
  <si>
    <t>TA</t>
  </si>
  <si>
    <t>MS-65-DC</t>
  </si>
  <si>
    <t>IS</t>
  </si>
  <si>
    <t>EL</t>
  </si>
  <si>
    <t>中川　知代</t>
  </si>
  <si>
    <t>宮川　里美</t>
  </si>
  <si>
    <t>計</t>
  </si>
  <si>
    <t>中川　知代</t>
  </si>
  <si>
    <t>tomo@t.ms-excel.jp</t>
  </si>
  <si>
    <t>nagao@g.ms-excel.jp</t>
  </si>
  <si>
    <t>kimura@h.ms-excel.jp</t>
  </si>
  <si>
    <t>nakagawa@t.ms-excel.jp</t>
  </si>
  <si>
    <t>egawa@g.ms-excel.jp</t>
  </si>
  <si>
    <t>きつねうどん</t>
  </si>
  <si>
    <t>きつね</t>
  </si>
  <si>
    <t>ざる</t>
  </si>
  <si>
    <t>きつねうどん</t>
  </si>
  <si>
    <t>サービスデー</t>
  </si>
  <si>
    <t>ざるうどん</t>
  </si>
  <si>
    <t>きつねうどん</t>
  </si>
  <si>
    <t>きつねうどん</t>
  </si>
  <si>
    <t>M-SK</t>
  </si>
  <si>
    <t>M-SK</t>
  </si>
  <si>
    <t>-</t>
  </si>
  <si>
    <t>F-TE</t>
  </si>
  <si>
    <t>F-KT2</t>
  </si>
  <si>
    <t>コード</t>
  </si>
  <si>
    <t>しらす</t>
  </si>
  <si>
    <t>D-YK</t>
  </si>
  <si>
    <t>OT</t>
  </si>
  <si>
    <t>D-YK</t>
  </si>
  <si>
    <t>KT</t>
  </si>
  <si>
    <t>NJ</t>
  </si>
  <si>
    <t>セレベス</t>
  </si>
  <si>
    <t>VF-EY</t>
  </si>
  <si>
    <t>EY</t>
  </si>
  <si>
    <t>レンコン</t>
  </si>
  <si>
    <t>VF-SU</t>
  </si>
  <si>
    <t>YK</t>
  </si>
  <si>
    <t>キヌサヤ</t>
  </si>
  <si>
    <t>VF-YS</t>
  </si>
  <si>
    <t>SK</t>
  </si>
  <si>
    <t>マスカット</t>
  </si>
  <si>
    <t>VF-OT</t>
  </si>
  <si>
    <t>MS</t>
  </si>
  <si>
    <t>さくらんぼ</t>
  </si>
  <si>
    <t>VF-KT</t>
  </si>
  <si>
    <t>TE</t>
  </si>
  <si>
    <t>SK2</t>
  </si>
  <si>
    <t>OY</t>
  </si>
  <si>
    <t>KT2</t>
  </si>
  <si>
    <t>YS</t>
  </si>
  <si>
    <t>IY</t>
  </si>
  <si>
    <t>YR</t>
  </si>
  <si>
    <t>食肉</t>
  </si>
  <si>
    <t>青果</t>
  </si>
  <si>
    <t>鮮魚</t>
  </si>
  <si>
    <t>惣菜</t>
  </si>
  <si>
    <t>&lt;3</t>
  </si>
  <si>
    <t>A</t>
  </si>
  <si>
    <t>B</t>
  </si>
  <si>
    <t>カエレ</t>
  </si>
  <si>
    <t>中川　知代</t>
  </si>
  <si>
    <t>まで</t>
  </si>
  <si>
    <t>M1</t>
  </si>
  <si>
    <t>C1</t>
  </si>
  <si>
    <t>埼玉</t>
  </si>
  <si>
    <r>
      <t>201</t>
    </r>
    <r>
      <rPr>
        <sz val="11"/>
        <rFont val="ＭＳ Ｐゴシック"/>
        <family val="0"/>
      </rPr>
      <t>1</t>
    </r>
    <r>
      <rPr>
        <sz val="11"/>
        <rFont val="ＭＳ Ｐゴシック"/>
        <family val="0"/>
      </rPr>
      <t>年</t>
    </r>
  </si>
  <si>
    <t>～</t>
  </si>
  <si>
    <t>F</t>
  </si>
  <si>
    <t>E</t>
  </si>
  <si>
    <t>C</t>
  </si>
  <si>
    <t>B</t>
  </si>
  <si>
    <t>A</t>
  </si>
  <si>
    <t>S</t>
  </si>
  <si>
    <t>解答１Ｙ１</t>
  </si>
  <si>
    <t>図脳Rapid-Pro</t>
  </si>
  <si>
    <t>秋葉原店</t>
  </si>
  <si>
    <t>新宿店</t>
  </si>
  <si>
    <t>原宿店</t>
  </si>
  <si>
    <t>新橋店</t>
  </si>
  <si>
    <t>渋谷店</t>
  </si>
  <si>
    <t>赤羽店</t>
  </si>
  <si>
    <t>東村山店</t>
  </si>
  <si>
    <t>計</t>
  </si>
  <si>
    <t>解答１Ｙ２</t>
  </si>
  <si>
    <t>メーカー</t>
  </si>
  <si>
    <t>SH-112-MO</t>
  </si>
  <si>
    <t>T</t>
  </si>
  <si>
    <t>SN</t>
  </si>
  <si>
    <t>解答１Ｙ３</t>
  </si>
  <si>
    <t>&gt;100000</t>
  </si>
  <si>
    <t>江差 俊介</t>
  </si>
  <si>
    <t>解答１Ｙ４</t>
  </si>
  <si>
    <t>解答２Ｙ１</t>
  </si>
  <si>
    <t>sasaki@m.ms-excel.jp</t>
  </si>
  <si>
    <t>sonobe@h.ms-excel.jp</t>
  </si>
  <si>
    <t>ozawa@h.ms-excel.jp</t>
  </si>
  <si>
    <t>A</t>
  </si>
  <si>
    <t>B</t>
  </si>
  <si>
    <t>高松支店</t>
  </si>
  <si>
    <t>C</t>
  </si>
  <si>
    <t>三豊支店</t>
  </si>
  <si>
    <t>&gt;=H12.1.1</t>
  </si>
  <si>
    <t>&lt;H13.1.1</t>
  </si>
  <si>
    <t>解答２Ｙ４</t>
  </si>
  <si>
    <t>解答３Ｙ１</t>
  </si>
  <si>
    <t>なまえ</t>
  </si>
  <si>
    <t>にほんご</t>
  </si>
  <si>
    <t>にんき</t>
  </si>
  <si>
    <t>けいざい</t>
  </si>
  <si>
    <t>せいじ</t>
  </si>
  <si>
    <t>どうとく</t>
  </si>
  <si>
    <t>解答３Ｙ２</t>
  </si>
  <si>
    <t>サービス</t>
  </si>
  <si>
    <t>きつねうどん</t>
  </si>
  <si>
    <t>ざるうどん</t>
  </si>
  <si>
    <t>－－－</t>
  </si>
  <si>
    <t>品名</t>
  </si>
  <si>
    <t>解答３Ｙ３</t>
  </si>
  <si>
    <t>&gt;=50000</t>
  </si>
  <si>
    <t>&lt;=120</t>
  </si>
  <si>
    <t>解答３Ｙ４</t>
  </si>
  <si>
    <t>解答４Ｙ１</t>
  </si>
  <si>
    <t>解答４Ｙ２</t>
  </si>
  <si>
    <t>M-SK2</t>
  </si>
  <si>
    <t>M-OY</t>
  </si>
  <si>
    <t>F-MS</t>
  </si>
  <si>
    <t>NY</t>
  </si>
  <si>
    <t>まぐろプロック</t>
  </si>
  <si>
    <t>F-YR</t>
  </si>
  <si>
    <t>SM</t>
  </si>
  <si>
    <t>ポテトサラダ</t>
  </si>
  <si>
    <t>KF-SM</t>
  </si>
  <si>
    <t>SU</t>
  </si>
  <si>
    <t>解答４Ｙ３</t>
  </si>
  <si>
    <t>塩干</t>
  </si>
  <si>
    <t>&lt;3</t>
  </si>
  <si>
    <t>&gt;=2</t>
  </si>
  <si>
    <t>解答４Ｙ４</t>
  </si>
  <si>
    <t>解答５Ｙ１</t>
  </si>
  <si>
    <t>解答５Ｙ２</t>
  </si>
  <si>
    <t>コード</t>
  </si>
  <si>
    <t>カエレ</t>
  </si>
  <si>
    <t>B</t>
  </si>
  <si>
    <t>A</t>
  </si>
  <si>
    <t>ＣＧデザイン</t>
  </si>
  <si>
    <t>神奈川</t>
  </si>
  <si>
    <t>千葉</t>
  </si>
  <si>
    <t>解答５Ｙ４</t>
  </si>
  <si>
    <t>解答６Ｙ１</t>
  </si>
  <si>
    <t>解答６Ｙ２</t>
  </si>
  <si>
    <t>営業所</t>
  </si>
  <si>
    <t>支給額合計</t>
  </si>
  <si>
    <t>G1025</t>
  </si>
  <si>
    <t>解答７Ｙ３</t>
  </si>
  <si>
    <t>&gt;=150000</t>
  </si>
  <si>
    <t>E</t>
  </si>
  <si>
    <t>&lt;150000</t>
  </si>
  <si>
    <t>&lt;&gt;E</t>
  </si>
  <si>
    <t>評価C</t>
  </si>
  <si>
    <t>評価D</t>
  </si>
  <si>
    <t>評価E</t>
  </si>
  <si>
    <t>評価S</t>
  </si>
  <si>
    <t>解答７Ｙ４</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</si>
</sst>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General&quot;年&quot;"/>
    <numFmt numFmtId="179" formatCode="0.00_ "/>
    <numFmt numFmtId="180" formatCode="0.0_ "/>
    <numFmt numFmtId="181" formatCode="[$-411]ggge&quot;年&quot;m&quot;月&quot;d&quot;日&quot;;@"/>
    <numFmt numFmtId="182" formatCode="&quot;H&quot;General&quot;年&quot;"/>
    <numFmt numFmtId="183" formatCode="yyyy/mm/dd"/>
    <numFmt numFmtId="184" formatCode="#,##0.0;[Red]\-#,##0.0"/>
    <numFmt numFmtId="185" formatCode="[$-411]ge&quot;年&quot;m&quot;月&quot;d&quot;日現在&quot;"/>
    <numFmt numFmtId="186" formatCode="General&quot;品目&quot;"/>
    <numFmt numFmtId="187" formatCode="#,##0.0"/>
    <numFmt numFmtId="188" formatCode="#,##0.0&quot;℃&quot;"/>
    <numFmt numFmtId="189" formatCode="#,##0&quot;℃&quot;"/>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dd\-mmm\-yy"/>
    <numFmt numFmtId="195" formatCode="[$-411]ge\.mm\.dd;@"/>
    <numFmt numFmtId="196" formatCode="[$-411]gee\.mm\.dd;@"/>
    <numFmt numFmtId="197" formatCode="[&lt;=999]000;[&lt;=99999]000\-00;000\-0000"/>
    <numFmt numFmtId="198" formatCode="h:mm;@"/>
    <numFmt numFmtId="199" formatCode="[h]:mm"/>
    <numFmt numFmtId="200" formatCode="&quot;Yes&quot;;&quot;Yes&quot;;&quot;No&quot;"/>
    <numFmt numFmtId="201" formatCode="&quot;True&quot;;&quot;True&quot;;&quot;False&quot;"/>
    <numFmt numFmtId="202" formatCode="&quot;On&quot;;&quot;On&quot;;&quot;Off&quot;"/>
    <numFmt numFmtId="203" formatCode="[$€-2]\ #,##0.00_);[Red]\([$€-2]\ #,##0.00\)"/>
    <numFmt numFmtId="204" formatCode="[h]&quot;時間&quot;mm&quot;分&quot;"/>
    <numFmt numFmtId="205" formatCode="General&quot;h&quot;"/>
    <numFmt numFmtId="206" formatCode="General&quot;円引き&quot;"/>
    <numFmt numFmtId="207" formatCode="aaa"/>
    <numFmt numFmtId="208" formatCode="mmm\-yyyy"/>
    <numFmt numFmtId="209" formatCode="m&quot;月&quot;d&quot;日&quot;;@"/>
    <numFmt numFmtId="210" formatCode="#,##0.0_ ;[Red]\-#,##0.0\ "/>
    <numFmt numFmtId="211" formatCode="General&quot;g&quot;"/>
    <numFmt numFmtId="212" formatCode="#,##0.000;[Red]\-#,##0.000"/>
    <numFmt numFmtId="213" formatCode="#,##0.0000;[Red]\-#,##0.0000"/>
    <numFmt numFmtId="214" formatCode="#,##0.00000;[Red]\-#,##0.00000"/>
    <numFmt numFmtId="215" formatCode="\+_ ;[Red]\-0\ "/>
    <numFmt numFmtId="216" formatCode="\+#\ ;[Red]\-#"/>
    <numFmt numFmtId="217" formatCode="\+#;[Red]\-#"/>
    <numFmt numFmtId="218" formatCode="\+#.0;[Red]\-#.0"/>
    <numFmt numFmtId="219" formatCode="\+0.0;[Red]\-0.0"/>
    <numFmt numFmtId="220" formatCode="0;_"/>
    <numFmt numFmtId="221" formatCode="0;_ꀀ"/>
    <numFmt numFmtId="222" formatCode="0.0;_ꀀ"/>
    <numFmt numFmtId="223" formatCode="General&quot;以上&quot;"/>
    <numFmt numFmtId="224" formatCode="General&quot;未満&quot;"/>
    <numFmt numFmtId="225" formatCode="0.0_ ;[Red]\-0.0\ "/>
    <numFmt numFmtId="226" formatCode="[$-411]ggge&quot;年&quot;m&quot;月&quot;d&quot;日検査&quot;"/>
    <numFmt numFmtId="227" formatCode="\+0.0;\-0.0"/>
    <numFmt numFmtId="228" formatCode="\+0.00;\-0.00"/>
    <numFmt numFmtId="229" formatCode="General&quot;名&quot;"/>
    <numFmt numFmtId="230" formatCode="#,##0.0_ "/>
    <numFmt numFmtId="231" formatCode="0.000_ "/>
    <numFmt numFmtId="232" formatCode="0.0000_ "/>
    <numFmt numFmtId="233" formatCode="0_ "/>
    <numFmt numFmtId="234" formatCode="General&quot;点&quot;"/>
    <numFmt numFmtId="235" formatCode="[$-411]ggge&quot;年&quot;m&quot;月&quot;d&quot;日(&quot;aaa&quot;)&quot;"/>
    <numFmt numFmtId="236" formatCode="General&quot;分&quot;"/>
    <numFmt numFmtId="237" formatCode="General&quot;人&quot;"/>
    <numFmt numFmtId="238" formatCode="General&quot;年以上&quot;"/>
  </numFmts>
  <fonts count="49">
    <font>
      <sz val="11"/>
      <name val="ＭＳ Ｐゴシック"/>
      <family val="0"/>
    </font>
    <font>
      <sz val="6"/>
      <name val="ＭＳ Ｐゴシック"/>
      <family val="3"/>
    </font>
    <font>
      <sz val="11"/>
      <color indexed="9"/>
      <name val="ＭＳ Ｐゴシック"/>
      <family val="3"/>
    </font>
    <font>
      <sz val="16"/>
      <name val="ＭＳ Ｐゴシック"/>
      <family val="3"/>
    </font>
    <font>
      <sz val="11"/>
      <color indexed="43"/>
      <name val="ＭＳ Ｐゴシック"/>
      <family val="3"/>
    </font>
    <font>
      <sz val="11"/>
      <color indexed="10"/>
      <name val="ＭＳ Ｐゴシック"/>
      <family val="3"/>
    </font>
    <font>
      <b/>
      <sz val="11"/>
      <name val="ＭＳ Ｐゴシック"/>
      <family val="0"/>
    </font>
    <font>
      <b/>
      <sz val="14"/>
      <color indexed="9"/>
      <name val="ＭＳ Ｐ明朝"/>
      <family val="1"/>
    </font>
    <font>
      <b/>
      <sz val="20"/>
      <name val="ＭＳ Ｐゴシック"/>
      <family val="3"/>
    </font>
    <font>
      <sz val="11"/>
      <color indexed="8"/>
      <name val="ＭＳ Ｐゴシック"/>
      <family val="3"/>
    </font>
    <font>
      <b/>
      <sz val="11"/>
      <color indexed="8"/>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20"/>
      <color indexed="9"/>
      <name val="ＭＳ ゴシック"/>
      <family val="3"/>
    </font>
    <font>
      <b/>
      <sz val="30"/>
      <color indexed="9"/>
      <name val="ＭＳ ゴシック"/>
      <family val="3"/>
    </font>
    <font>
      <sz val="10"/>
      <color indexed="8"/>
      <name val="ＭＳ Ｐゴシック"/>
      <family val="3"/>
    </font>
    <font>
      <u val="single"/>
      <sz val="11"/>
      <color indexed="12"/>
      <name val="ＭＳ Ｐゴシック"/>
      <family val="3"/>
    </font>
    <font>
      <b/>
      <sz val="20"/>
      <color indexed="9"/>
      <name val="ＭＳ 明朝"/>
      <family val="1"/>
    </font>
    <font>
      <u val="single"/>
      <sz val="11"/>
      <color indexed="36"/>
      <name val="ＭＳ Ｐゴシック"/>
      <family val="3"/>
    </font>
    <font>
      <sz val="10"/>
      <name val="ＭＳ Ｐゴシック"/>
      <family val="3"/>
    </font>
    <font>
      <b/>
      <sz val="10"/>
      <color indexed="8"/>
      <name val="ＭＳ Ｐゴシック"/>
      <family val="3"/>
    </font>
    <font>
      <b/>
      <sz val="1.25"/>
      <color indexed="9"/>
      <name val="ＭＳ ゴシック"/>
      <family val="3"/>
    </font>
    <font>
      <sz val="1"/>
      <name val="ＭＳ Ｐゴシック"/>
      <family val="3"/>
    </font>
    <font>
      <sz val="20"/>
      <name val="ＭＳ ゴシック"/>
      <family val="3"/>
    </font>
    <font>
      <b/>
      <sz val="20"/>
      <name val="ＭＳ Ｐ明朝"/>
      <family val="1"/>
    </font>
    <font>
      <b/>
      <sz val="14.25"/>
      <name val="ＭＳ ゴシック"/>
      <family val="3"/>
    </font>
    <font>
      <b/>
      <sz val="16"/>
      <name val="ＭＳ 明朝"/>
      <family val="1"/>
    </font>
    <font>
      <sz val="9.75"/>
      <name val="ＭＳ Ｐゴシック"/>
      <family val="3"/>
    </font>
    <font>
      <b/>
      <sz val="20"/>
      <name val="ＭＳ ゴシック"/>
      <family val="3"/>
    </font>
    <font>
      <b/>
      <sz val="18"/>
      <name val="ＭＳ 明朝"/>
      <family val="1"/>
    </font>
    <font>
      <sz val="10.75"/>
      <name val="ＭＳ Ｐゴシック"/>
      <family val="3"/>
    </font>
    <font>
      <b/>
      <sz val="20"/>
      <color indexed="12"/>
      <name val="ＭＳ 明朝"/>
      <family val="1"/>
    </font>
    <font>
      <b/>
      <sz val="18"/>
      <name val="ＭＳ ゴシック"/>
      <family val="3"/>
    </font>
    <font>
      <b/>
      <sz val="9.25"/>
      <name val="ＭＳ Ｐゴシック"/>
      <family val="3"/>
    </font>
    <font>
      <b/>
      <sz val="14"/>
      <color indexed="9"/>
      <name val="ＭＳ ゴシック"/>
      <family val="3"/>
    </font>
    <font>
      <sz val="18"/>
      <name val="ＭＳ Ｐゴシック"/>
      <family val="3"/>
    </font>
    <font>
      <sz val="12"/>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60"/>
        <bgColor indexed="64"/>
      </patternFill>
    </fill>
    <fill>
      <patternFill patternType="solid">
        <fgColor indexed="17"/>
        <bgColor indexed="64"/>
      </patternFill>
    </fill>
    <fill>
      <patternFill patternType="solid">
        <fgColor indexed="41"/>
        <bgColor indexed="64"/>
      </patternFill>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tted"/>
    </border>
    <border>
      <left style="double"/>
      <right style="thin"/>
      <top style="dotted"/>
      <bottom style="dotted"/>
    </border>
    <border>
      <left style="double"/>
      <right style="thin"/>
      <top style="dotted"/>
      <bottom style="double"/>
    </border>
    <border>
      <left style="thin"/>
      <right style="medium"/>
      <top style="thin"/>
      <bottom style="thin"/>
    </border>
    <border diagonalDown="1">
      <left style="medium"/>
      <right style="thin"/>
      <top style="medium"/>
      <bottom style="thin"/>
      <diagonal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diagonalUp="1">
      <left style="thin"/>
      <right style="medium"/>
      <top>
        <color indexed="63"/>
      </top>
      <bottom style="medium"/>
      <diagonal style="thin"/>
    </border>
    <border>
      <left style="medium"/>
      <right style="thin"/>
      <top style="thin"/>
      <bottom style="double"/>
    </border>
    <border>
      <left style="thin"/>
      <right style="medium"/>
      <top style="thin"/>
      <bottom style="double"/>
    </border>
    <border>
      <left style="thin"/>
      <right style="thin"/>
      <top style="thin"/>
      <bottom style="double"/>
    </border>
    <border>
      <left style="thin"/>
      <right style="thin"/>
      <top style="thin"/>
      <bottom style="mediu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medium"/>
      <bottom>
        <color indexed="63"/>
      </bottom>
    </border>
    <border>
      <left style="thin">
        <color indexed="9"/>
      </left>
      <right style="thin">
        <color indexed="9"/>
      </right>
      <top style="medium"/>
      <bottom style="medium"/>
    </border>
    <border>
      <left style="thin">
        <color indexed="9"/>
      </left>
      <right style="medium"/>
      <top style="medium"/>
      <bottom style="medium"/>
    </border>
    <border>
      <left style="medium"/>
      <right>
        <color indexed="63"/>
      </right>
      <top style="thin"/>
      <bottom style="thin"/>
    </border>
    <border>
      <left style="medium"/>
      <right>
        <color indexed="63"/>
      </right>
      <top>
        <color indexed="63"/>
      </top>
      <bottom style="medium"/>
    </border>
    <border>
      <left style="medium"/>
      <right>
        <color indexed="63"/>
      </right>
      <top style="thin"/>
      <bottom style="double"/>
    </border>
    <border>
      <left style="medium"/>
      <right>
        <color indexed="63"/>
      </right>
      <top style="medium"/>
      <bottom style="thin"/>
    </border>
    <border>
      <left style="thin"/>
      <right style="medium"/>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style="thin"/>
      <right style="thin"/>
      <top style="dotted"/>
      <bottom style="double"/>
    </border>
    <border>
      <left style="thin"/>
      <right style="medium"/>
      <top style="dotted"/>
      <bottom style="double"/>
    </border>
    <border>
      <left style="medium"/>
      <right style="thin"/>
      <top style="medium"/>
      <bottom style="thin"/>
    </border>
    <border>
      <left style="double"/>
      <right style="thin"/>
      <top>
        <color indexed="63"/>
      </top>
      <bottom style="dotted"/>
    </border>
    <border>
      <left style="thin"/>
      <right style="thin"/>
      <top>
        <color indexed="63"/>
      </top>
      <bottom style="dotted"/>
    </border>
    <border>
      <left style="double"/>
      <right style="thin"/>
      <top>
        <color indexed="63"/>
      </top>
      <bottom style="double"/>
    </border>
    <border>
      <left style="thin"/>
      <right style="thin"/>
      <top>
        <color indexed="63"/>
      </top>
      <bottom style="double"/>
    </border>
    <border>
      <left style="double"/>
      <right style="thin"/>
      <top style="dotted"/>
      <bottom style="thin"/>
    </border>
    <border>
      <left style="thin"/>
      <right style="thin"/>
      <top style="dotted"/>
      <bottom style="thin"/>
    </border>
    <border>
      <left style="thin"/>
      <right>
        <color indexed="63"/>
      </right>
      <top style="double"/>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thin"/>
    </border>
    <border>
      <left style="thin"/>
      <right>
        <color indexed="63"/>
      </right>
      <top>
        <color indexed="63"/>
      </top>
      <bottom style="double"/>
    </border>
    <border>
      <left style="double"/>
      <right style="double"/>
      <top style="double"/>
      <bottom style="thin"/>
    </border>
    <border>
      <left style="double"/>
      <right style="double"/>
      <top>
        <color indexed="63"/>
      </top>
      <bottom style="dotted"/>
    </border>
    <border>
      <left style="double"/>
      <right style="double"/>
      <top style="dotted"/>
      <bottom style="dotted"/>
    </border>
    <border>
      <left style="double"/>
      <right style="double"/>
      <top style="dotted"/>
      <bottom style="thin"/>
    </border>
    <border>
      <left style="double"/>
      <right style="double"/>
      <top>
        <color indexed="63"/>
      </top>
      <bottom style="double"/>
    </border>
    <border>
      <left style="medium"/>
      <right style="thin"/>
      <top style="thin"/>
      <bottom>
        <color indexed="63"/>
      </bottom>
    </border>
    <border>
      <left style="medium"/>
      <right style="thin"/>
      <top style="medium"/>
      <bottom style="dotted"/>
    </border>
    <border>
      <left style="thin"/>
      <right style="thin"/>
      <top style="medium"/>
      <bottom style="dotted"/>
    </border>
    <border>
      <left style="medium"/>
      <right style="thin"/>
      <top style="dotted"/>
      <bottom style="dotted"/>
    </border>
    <border>
      <left style="medium"/>
      <right style="thin"/>
      <top style="dotted"/>
      <bottom style="thin"/>
    </border>
    <border>
      <left>
        <color indexed="63"/>
      </left>
      <right>
        <color indexed="63"/>
      </right>
      <top style="thin"/>
      <bottom style="dotted"/>
    </border>
    <border>
      <left style="medium"/>
      <right style="thin"/>
      <top style="thin"/>
      <bottom style="dotted"/>
    </border>
    <border>
      <left>
        <color indexed="63"/>
      </left>
      <right>
        <color indexed="63"/>
      </right>
      <top style="dotted"/>
      <bottom style="dotted"/>
    </border>
    <border>
      <left style="thin"/>
      <right style="thin"/>
      <top style="dotted"/>
      <bottom style="medium"/>
    </border>
    <border>
      <left style="thin"/>
      <right style="medium"/>
      <top style="dotted"/>
      <bottom style="medium"/>
    </border>
    <border>
      <left>
        <color indexed="63"/>
      </left>
      <right>
        <color indexed="63"/>
      </right>
      <top style="dotted"/>
      <bottom style="medium"/>
    </border>
    <border>
      <left style="medium"/>
      <right style="thin"/>
      <top style="dotted"/>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diagonalDown="1">
      <left style="thin"/>
      <right style="thin"/>
      <top style="medium"/>
      <bottom style="thin"/>
      <diagonal style="thin"/>
    </border>
    <border>
      <left>
        <color indexed="63"/>
      </left>
      <right style="medium"/>
      <top style="medium"/>
      <bottom style="thin"/>
    </border>
    <border>
      <left style="medium"/>
      <right style="thin">
        <color indexed="9"/>
      </right>
      <top style="medium"/>
      <bottom style="medium"/>
    </border>
    <border>
      <left>
        <color indexed="63"/>
      </left>
      <right style="thin"/>
      <top style="medium"/>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double"/>
      <top style="double"/>
      <bottom style="thin"/>
    </border>
    <border>
      <left style="thin"/>
      <right style="double"/>
      <top style="thin"/>
      <bottom style="dotted"/>
    </border>
    <border>
      <left>
        <color indexed="63"/>
      </left>
      <right style="double"/>
      <top style="thin"/>
      <bottom style="dotted"/>
    </border>
    <border>
      <left style="thin"/>
      <right style="double"/>
      <top style="dotted"/>
      <bottom style="dotted"/>
    </border>
    <border>
      <left>
        <color indexed="63"/>
      </left>
      <right style="double"/>
      <top style="dotted"/>
      <bottom style="dotted"/>
    </border>
    <border>
      <left style="thin"/>
      <right style="double"/>
      <top style="dotted"/>
      <bottom style="double"/>
    </border>
    <border>
      <left>
        <color indexed="63"/>
      </left>
      <right style="double"/>
      <top style="dotted"/>
      <bottom style="double"/>
    </border>
    <border>
      <left style="thin"/>
      <right style="double"/>
      <top>
        <color indexed="63"/>
      </top>
      <bottom style="double"/>
    </border>
    <border>
      <left>
        <color indexed="63"/>
      </left>
      <right style="double"/>
      <top>
        <color indexed="63"/>
      </top>
      <bottom style="double"/>
    </border>
    <border>
      <left style="thin"/>
      <right>
        <color indexed="63"/>
      </right>
      <top style="medium"/>
      <bottom style="thin"/>
    </border>
    <border>
      <left style="medium"/>
      <right style="thin"/>
      <top style="dotted"/>
      <bottom style="double"/>
    </border>
    <border>
      <left>
        <color indexed="63"/>
      </left>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medium"/>
      <right style="medium"/>
      <top style="thin"/>
      <bottom style="medium"/>
    </border>
    <border>
      <left style="thin">
        <color indexed="8"/>
      </left>
      <right style="thin">
        <color indexed="8"/>
      </right>
      <top style="thin">
        <color indexed="8"/>
      </top>
      <bottom>
        <color indexed="63"/>
      </bottom>
    </border>
    <border>
      <left style="thin"/>
      <right style="medium"/>
      <top style="medium"/>
      <bottom style="dotted"/>
    </border>
    <border>
      <left style="thin"/>
      <right style="medium"/>
      <top style="dotted"/>
      <bottom style="thin"/>
    </border>
    <border>
      <left>
        <color indexed="63"/>
      </left>
      <right style="thin"/>
      <top style="thin"/>
      <bottom style="double"/>
    </border>
    <border>
      <left>
        <color indexed="63"/>
      </left>
      <right style="thin"/>
      <top>
        <color indexed="63"/>
      </top>
      <bottom style="medium"/>
    </border>
    <border>
      <left style="thin"/>
      <right style="double"/>
      <top style="medium"/>
      <bottom style="medium"/>
    </border>
    <border>
      <left style="thin"/>
      <right style="double"/>
      <top style="medium"/>
      <bottom style="dotted"/>
    </border>
    <border>
      <left>
        <color indexed="63"/>
      </left>
      <right style="thin"/>
      <top style="medium"/>
      <bottom style="dotted"/>
    </border>
    <border>
      <left>
        <color indexed="63"/>
      </left>
      <right style="thin"/>
      <top style="dotted"/>
      <bottom style="dotted"/>
    </border>
    <border>
      <left style="thin"/>
      <right style="double"/>
      <top style="dotted"/>
      <bottom style="medium"/>
    </border>
    <border>
      <left>
        <color indexed="63"/>
      </left>
      <right style="thin"/>
      <top style="dotted"/>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medium"/>
      <right style="medium"/>
      <top style="medium"/>
      <bottom style="thin"/>
    </border>
    <border>
      <left style="medium"/>
      <right style="dotted"/>
      <top style="thin"/>
      <bottom style="thin"/>
    </border>
    <border>
      <left style="dotted"/>
      <right style="dotted"/>
      <top style="thin"/>
      <bottom style="thin"/>
    </border>
    <border>
      <left style="dotted"/>
      <right style="thin"/>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medium"/>
      <right style="thin"/>
      <top>
        <color indexed="63"/>
      </top>
      <bottom style="dotted"/>
    </border>
    <border>
      <left style="thin"/>
      <right style="double"/>
      <top>
        <color indexed="63"/>
      </top>
      <bottom style="dotted"/>
    </border>
    <border>
      <left>
        <color indexed="63"/>
      </left>
      <right style="medium"/>
      <top>
        <color indexed="63"/>
      </top>
      <bottom style="thin"/>
    </border>
    <border>
      <left>
        <color indexed="63"/>
      </left>
      <right style="medium"/>
      <top style="thin"/>
      <bottom style="thin"/>
    </border>
    <border>
      <left style="thin"/>
      <right style="double"/>
      <top>
        <color indexed="63"/>
      </top>
      <bottom style="medium"/>
    </border>
    <border diagonalUp="1">
      <left style="double"/>
      <right style="medium"/>
      <top>
        <color indexed="63"/>
      </top>
      <bottom style="medium"/>
      <diagonal style="thin"/>
    </border>
    <border>
      <left style="thin"/>
      <right style="double"/>
      <top style="medium"/>
      <bottom style="thin"/>
    </border>
    <border>
      <left style="thin"/>
      <right style="double"/>
      <top style="thin"/>
      <bottom style="double"/>
    </border>
    <border>
      <left>
        <color indexed="63"/>
      </left>
      <right>
        <color indexed="63"/>
      </right>
      <top style="thin"/>
      <bottom style="double"/>
    </border>
    <border>
      <left style="medium"/>
      <right style="medium"/>
      <top>
        <color indexed="63"/>
      </top>
      <bottom style="double"/>
    </border>
    <border>
      <left style="thin"/>
      <right style="double"/>
      <top>
        <color indexed="63"/>
      </top>
      <bottom style="thin"/>
    </border>
    <border>
      <left style="thin"/>
      <right style="double"/>
      <top style="thin"/>
      <bottom style="thin"/>
    </border>
    <border>
      <left style="medium"/>
      <right style="medium"/>
      <top style="thin"/>
      <bottom style="double"/>
    </border>
    <border diagonalUp="1">
      <left style="medium"/>
      <right style="medium"/>
      <top style="double"/>
      <bottom style="medium"/>
      <diagonal style="thin"/>
    </border>
    <border>
      <left style="double"/>
      <right style="double"/>
      <top style="medium"/>
      <bottom>
        <color indexed="63"/>
      </bottom>
    </border>
    <border>
      <left style="double"/>
      <right style="thin"/>
      <top style="medium"/>
      <bottom style="thin"/>
    </border>
    <border>
      <left style="double"/>
      <right style="thin"/>
      <top style="thin"/>
      <bottom style="double"/>
    </border>
    <border>
      <left>
        <color indexed="63"/>
      </left>
      <right style="medium"/>
      <top style="thin"/>
      <bottom style="double"/>
    </border>
    <border>
      <left style="double"/>
      <right style="thin"/>
      <top>
        <color indexed="63"/>
      </top>
      <bottom style="thin"/>
    </border>
    <border>
      <left style="double"/>
      <right style="thin"/>
      <top style="thin"/>
      <bottom style="thin"/>
    </border>
    <border>
      <left style="double"/>
      <right style="thin"/>
      <top>
        <color indexed="63"/>
      </top>
      <bottom style="medium"/>
    </border>
    <border diagonalDown="1">
      <left style="medium"/>
      <right style="thin"/>
      <top style="medium"/>
      <bottom>
        <color indexed="63"/>
      </bottom>
      <diagonal style="thin"/>
    </border>
    <border>
      <left style="thin"/>
      <right style="double"/>
      <top style="medium"/>
      <bottom>
        <color indexed="63"/>
      </bottom>
    </border>
    <border>
      <left>
        <color indexed="63"/>
      </left>
      <right>
        <color indexed="63"/>
      </right>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0" fillId="0" borderId="8" applyNumberFormat="0" applyFill="0" applyAlignment="0" applyProtection="0"/>
    <xf numFmtId="0" fontId="20"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9" fillId="0" borderId="0">
      <alignment/>
      <protection/>
    </xf>
    <xf numFmtId="0" fontId="30" fillId="0" borderId="0" applyNumberFormat="0" applyFill="0" applyBorder="0" applyAlignment="0" applyProtection="0"/>
    <xf numFmtId="0" fontId="16" fillId="4" borderId="0" applyNumberFormat="0" applyBorder="0" applyAlignment="0" applyProtection="0"/>
  </cellStyleXfs>
  <cellXfs count="826">
    <xf numFmtId="0" fontId="0" fillId="0" borderId="0" xfId="0" applyAlignment="1">
      <alignment vertical="center"/>
    </xf>
    <xf numFmtId="0" fontId="0" fillId="0" borderId="10" xfId="0" applyBorder="1" applyAlignment="1">
      <alignment vertical="center"/>
    </xf>
    <xf numFmtId="0" fontId="0" fillId="23" borderId="10" xfId="0" applyFill="1" applyBorder="1" applyAlignment="1">
      <alignment vertical="center"/>
    </xf>
    <xf numFmtId="0" fontId="2" fillId="24"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xf>
    <xf numFmtId="0" fontId="2" fillId="26" borderId="14" xfId="0" applyFont="1" applyFill="1" applyBorder="1" applyAlignment="1">
      <alignment vertical="center"/>
    </xf>
    <xf numFmtId="0" fontId="2" fillId="26" borderId="15" xfId="0" applyFont="1" applyFill="1" applyBorder="1" applyAlignment="1">
      <alignment vertical="center"/>
    </xf>
    <xf numFmtId="0" fontId="2" fillId="26" borderId="16" xfId="0" applyFont="1" applyFill="1" applyBorder="1" applyAlignment="1">
      <alignment vertical="center"/>
    </xf>
    <xf numFmtId="0" fontId="0" fillId="0" borderId="10" xfId="0" applyBorder="1" applyAlignment="1">
      <alignment horizontal="center" vertical="center"/>
    </xf>
    <xf numFmtId="0" fontId="0" fillId="0" borderId="17" xfId="0" applyBorder="1" applyAlignment="1">
      <alignment vertical="center"/>
    </xf>
    <xf numFmtId="0" fontId="0" fillId="21" borderId="18" xfId="0" applyFill="1" applyBorder="1" applyAlignment="1">
      <alignment horizontal="center" vertical="center"/>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0" fillId="21" borderId="21" xfId="0" applyFill="1" applyBorder="1" applyAlignment="1">
      <alignment horizontal="center" vertical="center"/>
    </xf>
    <xf numFmtId="0" fontId="0" fillId="21" borderId="22" xfId="0" applyFill="1" applyBorder="1" applyAlignment="1">
      <alignment horizontal="center" vertical="center"/>
    </xf>
    <xf numFmtId="0" fontId="0" fillId="23" borderId="10" xfId="0" applyFill="1" applyBorder="1" applyAlignment="1">
      <alignment horizontal="center" vertical="center"/>
    </xf>
    <xf numFmtId="0" fontId="0" fillId="23" borderId="21" xfId="0" applyFill="1" applyBorder="1" applyAlignment="1">
      <alignment vertical="center"/>
    </xf>
    <xf numFmtId="0" fontId="0" fillId="23" borderId="23" xfId="0" applyFill="1" applyBorder="1" applyAlignment="1">
      <alignment horizontal="center" vertical="center"/>
    </xf>
    <xf numFmtId="0" fontId="0" fillId="0" borderId="24" xfId="0" applyBorder="1" applyAlignment="1">
      <alignment vertical="center"/>
    </xf>
    <xf numFmtId="0" fontId="0" fillId="23" borderId="25" xfId="0" applyFill="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185" fontId="0" fillId="0" borderId="0" xfId="0" applyNumberFormat="1" applyBorder="1" applyAlignment="1">
      <alignment vertical="center"/>
    </xf>
    <xf numFmtId="179" fontId="0" fillId="23" borderId="10" xfId="0" applyNumberFormat="1" applyFill="1" applyBorder="1" applyAlignment="1">
      <alignment horizontal="center" vertical="center"/>
    </xf>
    <xf numFmtId="0" fontId="0" fillId="0" borderId="28" xfId="0" applyBorder="1" applyAlignment="1">
      <alignment horizontal="center" vertical="center"/>
    </xf>
    <xf numFmtId="0" fontId="0" fillId="23" borderId="29" xfId="0"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0" xfId="0" applyNumberFormat="1" applyFont="1" applyAlignment="1">
      <alignment vertical="center"/>
    </xf>
    <xf numFmtId="0" fontId="0" fillId="23" borderId="30" xfId="0" applyFill="1" applyBorder="1" applyAlignment="1">
      <alignment horizontal="center" vertical="center"/>
    </xf>
    <xf numFmtId="0" fontId="0" fillId="23" borderId="31" xfId="0" applyFill="1" applyBorder="1" applyAlignment="1">
      <alignment horizontal="center" vertical="center"/>
    </xf>
    <xf numFmtId="0" fontId="6" fillId="21" borderId="22" xfId="0" applyNumberFormat="1" applyFont="1" applyFill="1" applyBorder="1" applyAlignment="1">
      <alignment horizontal="center" vertical="center"/>
    </xf>
    <xf numFmtId="0" fontId="6" fillId="21" borderId="22" xfId="0" applyFont="1" applyFill="1" applyBorder="1" applyAlignment="1">
      <alignment horizontal="center" vertical="center"/>
    </xf>
    <xf numFmtId="0" fontId="6" fillId="4" borderId="22" xfId="0" applyFont="1" applyFill="1"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23" borderId="33" xfId="0" applyFill="1" applyBorder="1" applyAlignment="1">
      <alignment horizontal="center" vertical="center"/>
    </xf>
    <xf numFmtId="0" fontId="0" fillId="0" borderId="0" xfId="0" applyAlignment="1">
      <alignment horizontal="center" vertical="center"/>
    </xf>
    <xf numFmtId="188" fontId="0" fillId="0" borderId="10" xfId="0" applyNumberFormat="1" applyBorder="1" applyAlignment="1">
      <alignment vertical="center"/>
    </xf>
    <xf numFmtId="188" fontId="0" fillId="0" borderId="17" xfId="0" applyNumberFormat="1" applyBorder="1" applyAlignment="1">
      <alignment vertical="center"/>
    </xf>
    <xf numFmtId="20" fontId="0" fillId="21" borderId="19" xfId="0" applyNumberFormat="1" applyFill="1" applyBorder="1" applyAlignment="1">
      <alignment vertical="center"/>
    </xf>
    <xf numFmtId="20" fontId="0" fillId="21" borderId="20" xfId="0" applyNumberFormat="1" applyFill="1" applyBorder="1" applyAlignment="1">
      <alignment vertical="center"/>
    </xf>
    <xf numFmtId="0" fontId="0" fillId="0" borderId="19" xfId="0" applyBorder="1" applyAlignment="1">
      <alignment horizontal="distributed" vertical="center" indent="1"/>
    </xf>
    <xf numFmtId="0" fontId="0" fillId="0" borderId="10" xfId="0" applyBorder="1" applyAlignment="1">
      <alignment horizontal="distributed" vertical="center" indent="1"/>
    </xf>
    <xf numFmtId="0" fontId="2" fillId="25" borderId="33" xfId="0" applyFont="1" applyFill="1" applyBorder="1" applyAlignment="1">
      <alignment horizontal="center" vertical="center"/>
    </xf>
    <xf numFmtId="0" fontId="2" fillId="25" borderId="31" xfId="0" applyFont="1" applyFill="1" applyBorder="1" applyAlignment="1">
      <alignment horizontal="center" vertical="center"/>
    </xf>
    <xf numFmtId="0" fontId="0" fillId="21" borderId="28" xfId="0" applyFill="1" applyBorder="1" applyAlignment="1">
      <alignment horizontal="distributed" vertical="center" indent="1"/>
    </xf>
    <xf numFmtId="0" fontId="0" fillId="4" borderId="32" xfId="0" applyFill="1" applyBorder="1" applyAlignment="1">
      <alignment horizontal="distributed" vertical="center" indent="1"/>
    </xf>
    <xf numFmtId="0" fontId="0" fillId="27" borderId="32" xfId="0" applyFill="1" applyBorder="1" applyAlignment="1">
      <alignment horizontal="distributed" vertical="center" indent="1"/>
    </xf>
    <xf numFmtId="38" fontId="2" fillId="24" borderId="34" xfId="0" applyNumberFormat="1" applyFont="1" applyFill="1" applyBorder="1" applyAlignment="1">
      <alignment vertical="center"/>
    </xf>
    <xf numFmtId="38" fontId="2" fillId="24" borderId="35" xfId="0" applyNumberFormat="1" applyFont="1" applyFill="1" applyBorder="1" applyAlignment="1">
      <alignment vertical="center"/>
    </xf>
    <xf numFmtId="0" fontId="2" fillId="25" borderId="36" xfId="0" applyFont="1" applyFill="1" applyBorder="1" applyAlignment="1">
      <alignment horizontal="center" vertical="center"/>
    </xf>
    <xf numFmtId="0" fontId="2" fillId="25" borderId="37" xfId="0" applyFont="1" applyFill="1" applyBorder="1" applyAlignment="1">
      <alignment horizontal="center" vertical="center"/>
    </xf>
    <xf numFmtId="0" fontId="2" fillId="25" borderId="38" xfId="0" applyFont="1" applyFill="1" applyBorder="1" applyAlignment="1">
      <alignment horizontal="center" vertical="center"/>
    </xf>
    <xf numFmtId="0" fontId="2" fillId="25" borderId="39" xfId="0" applyFont="1" applyFill="1" applyBorder="1" applyAlignment="1">
      <alignment horizontal="center" vertical="center"/>
    </xf>
    <xf numFmtId="0" fontId="0" fillId="0" borderId="22" xfId="0" applyBorder="1" applyAlignment="1">
      <alignment horizontal="center" vertical="center"/>
    </xf>
    <xf numFmtId="0" fontId="0" fillId="21" borderId="40" xfId="0" applyFill="1" applyBorder="1" applyAlignment="1">
      <alignment horizontal="center" vertical="center"/>
    </xf>
    <xf numFmtId="0" fontId="0" fillId="0" borderId="41" xfId="0" applyBorder="1" applyAlignment="1">
      <alignment horizontal="center" vertical="center"/>
    </xf>
    <xf numFmtId="0" fontId="0" fillId="4" borderId="4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196" fontId="6" fillId="0" borderId="10" xfId="0" applyNumberFormat="1" applyFont="1" applyBorder="1" applyAlignment="1">
      <alignment vertical="center"/>
    </xf>
    <xf numFmtId="0" fontId="6" fillId="0" borderId="10" xfId="0" applyFont="1" applyBorder="1" applyAlignment="1">
      <alignment vertical="center"/>
    </xf>
    <xf numFmtId="0" fontId="0" fillId="0" borderId="17" xfId="0" applyBorder="1" applyAlignment="1">
      <alignment horizontal="center" vertical="center"/>
    </xf>
    <xf numFmtId="204" fontId="0" fillId="0" borderId="17" xfId="0" applyNumberForma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3" xfId="0" applyBorder="1" applyAlignment="1">
      <alignment horizontal="distributed" vertical="center"/>
    </xf>
    <xf numFmtId="0" fontId="0" fillId="21" borderId="50" xfId="0" applyFill="1" applyBorder="1" applyAlignment="1">
      <alignment horizontal="center" vertical="center"/>
    </xf>
    <xf numFmtId="0" fontId="0" fillId="21" borderId="30" xfId="0" applyFill="1" applyBorder="1" applyAlignment="1">
      <alignment horizontal="center" vertical="center"/>
    </xf>
    <xf numFmtId="0" fontId="0" fillId="21" borderId="15" xfId="0" applyFill="1" applyBorder="1" applyAlignment="1">
      <alignment horizontal="center" vertical="center"/>
    </xf>
    <xf numFmtId="0" fontId="0" fillId="0" borderId="46" xfId="0" applyBorder="1" applyAlignment="1">
      <alignment horizontal="center" vertical="center"/>
    </xf>
    <xf numFmtId="0" fontId="0" fillId="21" borderId="51" xfId="0" applyFill="1" applyBorder="1" applyAlignment="1">
      <alignment horizontal="center" vertical="center"/>
    </xf>
    <xf numFmtId="0" fontId="0" fillId="0" borderId="52" xfId="0"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27" borderId="53" xfId="0" applyFill="1" applyBorder="1" applyAlignment="1">
      <alignment horizontal="center" vertical="center"/>
    </xf>
    <xf numFmtId="0" fontId="0" fillId="27" borderId="54" xfId="0" applyFill="1" applyBorder="1" applyAlignment="1">
      <alignment horizontal="center" vertical="center"/>
    </xf>
    <xf numFmtId="0" fontId="0" fillId="21" borderId="55" xfId="0" applyFill="1" applyBorder="1" applyAlignment="1">
      <alignment horizontal="center" vertical="center"/>
    </xf>
    <xf numFmtId="0" fontId="0" fillId="0" borderId="56" xfId="0" applyBorder="1" applyAlignment="1">
      <alignment horizontal="center" vertical="center"/>
    </xf>
    <xf numFmtId="0" fontId="0" fillId="4" borderId="57"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27" borderId="61" xfId="0" applyFill="1" applyBorder="1" applyAlignment="1">
      <alignment horizontal="center" vertical="center"/>
    </xf>
    <xf numFmtId="0" fontId="0" fillId="4" borderId="62" xfId="0"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27" borderId="66" xfId="0" applyFill="1" applyBorder="1" applyAlignment="1">
      <alignment vertical="center"/>
    </xf>
    <xf numFmtId="0" fontId="0" fillId="0" borderId="40" xfId="0" applyBorder="1" applyAlignment="1">
      <alignment vertical="center"/>
    </xf>
    <xf numFmtId="0" fontId="0" fillId="23" borderId="50" xfId="0" applyFill="1" applyBorder="1" applyAlignment="1">
      <alignment horizontal="center" vertical="center"/>
    </xf>
    <xf numFmtId="0" fontId="0" fillId="23" borderId="20" xfId="0" applyFill="1"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vertical="center"/>
    </xf>
    <xf numFmtId="206" fontId="0" fillId="0" borderId="10" xfId="0" applyNumberFormat="1" applyBorder="1" applyAlignment="1">
      <alignment vertical="center"/>
    </xf>
    <xf numFmtId="209" fontId="0" fillId="0" borderId="21" xfId="0" applyNumberFormat="1" applyBorder="1" applyAlignment="1">
      <alignment vertical="center"/>
    </xf>
    <xf numFmtId="209" fontId="0" fillId="0" borderId="22" xfId="0" applyNumberFormat="1" applyBorder="1" applyAlignment="1">
      <alignment vertical="center"/>
    </xf>
    <xf numFmtId="206" fontId="0" fillId="0" borderId="28" xfId="0" applyNumberFormat="1" applyBorder="1" applyAlignment="1">
      <alignment vertical="center"/>
    </xf>
    <xf numFmtId="0" fontId="0" fillId="21" borderId="50" xfId="0" applyFill="1" applyBorder="1" applyAlignment="1">
      <alignment vertical="center"/>
    </xf>
    <xf numFmtId="0" fontId="0" fillId="27" borderId="21" xfId="0" applyFill="1" applyBorder="1" applyAlignment="1">
      <alignment vertical="center"/>
    </xf>
    <xf numFmtId="0" fontId="0" fillId="27" borderId="22" xfId="0" applyFill="1" applyBorder="1" applyAlignment="1">
      <alignment vertical="center"/>
    </xf>
    <xf numFmtId="209" fontId="0" fillId="27" borderId="21" xfId="0" applyNumberFormat="1" applyFill="1" applyBorder="1" applyAlignment="1">
      <alignment vertical="center"/>
    </xf>
    <xf numFmtId="209" fontId="0" fillId="27" borderId="22" xfId="0" applyNumberFormat="1" applyFill="1" applyBorder="1" applyAlignment="1">
      <alignment vertical="center"/>
    </xf>
    <xf numFmtId="0" fontId="0" fillId="27" borderId="17" xfId="0" applyFill="1" applyBorder="1" applyAlignment="1">
      <alignment vertical="center"/>
    </xf>
    <xf numFmtId="0" fontId="0" fillId="27" borderId="40" xfId="0" applyFill="1" applyBorder="1" applyAlignment="1">
      <alignment vertical="center"/>
    </xf>
    <xf numFmtId="0" fontId="0" fillId="27" borderId="17" xfId="0" applyFill="1" applyBorder="1" applyAlignment="1">
      <alignment horizontal="center" vertical="center"/>
    </xf>
    <xf numFmtId="0" fontId="0" fillId="27" borderId="22" xfId="0" applyFill="1" applyBorder="1" applyAlignment="1" quotePrefix="1">
      <alignment vertical="center"/>
    </xf>
    <xf numFmtId="0" fontId="0" fillId="27" borderId="40" xfId="0" applyFill="1" applyBorder="1" applyAlignment="1">
      <alignment horizontal="center" vertical="center"/>
    </xf>
    <xf numFmtId="0" fontId="0" fillId="21" borderId="19" xfId="0" applyNumberFormat="1" applyFill="1" applyBorder="1" applyAlignment="1">
      <alignment horizontal="center" vertical="center"/>
    </xf>
    <xf numFmtId="0" fontId="0" fillId="21" borderId="20" xfId="0" applyNumberForma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vertical="center"/>
    </xf>
    <xf numFmtId="0" fontId="0" fillId="0" borderId="28" xfId="0" applyNumberFormat="1" applyBorder="1" applyAlignment="1">
      <alignment horizontal="center" vertical="center"/>
    </xf>
    <xf numFmtId="0" fontId="0" fillId="0" borderId="28" xfId="0" applyNumberFormat="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6" fillId="0" borderId="10" xfId="0" applyNumberFormat="1" applyFont="1" applyBorder="1" applyAlignment="1">
      <alignment vertical="center"/>
    </xf>
    <xf numFmtId="209" fontId="0" fillId="0" borderId="0" xfId="0" applyNumberFormat="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6" fillId="0" borderId="0" xfId="0" applyNumberFormat="1" applyFont="1" applyBorder="1" applyAlignment="1">
      <alignment vertical="center"/>
    </xf>
    <xf numFmtId="209" fontId="6" fillId="0" borderId="21" xfId="0" applyNumberFormat="1" applyFont="1" applyBorder="1" applyAlignment="1">
      <alignment vertical="center"/>
    </xf>
    <xf numFmtId="0" fontId="0" fillId="0" borderId="32" xfId="0" applyNumberFormat="1" applyBorder="1" applyAlignment="1">
      <alignment horizontal="center" vertical="center"/>
    </xf>
    <xf numFmtId="0" fontId="0" fillId="0" borderId="32" xfId="0" applyNumberFormat="1" applyBorder="1" applyAlignment="1">
      <alignment vertical="center"/>
    </xf>
    <xf numFmtId="209" fontId="6" fillId="0" borderId="67" xfId="0" applyNumberFormat="1" applyFont="1" applyBorder="1" applyAlignment="1">
      <alignment vertical="center"/>
    </xf>
    <xf numFmtId="209" fontId="6" fillId="0" borderId="0" xfId="0" applyNumberFormat="1" applyFont="1" applyBorder="1" applyAlignment="1">
      <alignment vertical="center"/>
    </xf>
    <xf numFmtId="0" fontId="0" fillId="21" borderId="33" xfId="0" applyNumberFormat="1" applyFill="1" applyBorder="1" applyAlignment="1">
      <alignment horizontal="center" vertical="center"/>
    </xf>
    <xf numFmtId="0" fontId="0" fillId="21" borderId="31" xfId="0" applyNumberFormat="1" applyFill="1" applyBorder="1" applyAlignment="1">
      <alignment horizontal="center" vertical="center"/>
    </xf>
    <xf numFmtId="0" fontId="6" fillId="27" borderId="22" xfId="0" applyNumberFormat="1" applyFont="1" applyFill="1" applyBorder="1" applyAlignment="1">
      <alignment vertical="center"/>
    </xf>
    <xf numFmtId="0" fontId="0" fillId="0" borderId="46" xfId="0" applyNumberFormat="1" applyBorder="1" applyAlignment="1">
      <alignment vertical="center"/>
    </xf>
    <xf numFmtId="0" fontId="0" fillId="0" borderId="56" xfId="0" applyNumberFormat="1" applyBorder="1" applyAlignment="1">
      <alignment vertical="center"/>
    </xf>
    <xf numFmtId="209" fontId="6" fillId="27" borderId="68" xfId="0" applyNumberFormat="1" applyFont="1" applyFill="1" applyBorder="1" applyAlignment="1">
      <alignment horizontal="right" vertical="center"/>
    </xf>
    <xf numFmtId="0" fontId="0" fillId="0" borderId="69" xfId="0" applyNumberFormat="1" applyBorder="1" applyAlignment="1">
      <alignment vertical="center"/>
    </xf>
    <xf numFmtId="209" fontId="6" fillId="27" borderId="70" xfId="0" applyNumberFormat="1" applyFont="1" applyFill="1" applyBorder="1" applyAlignment="1">
      <alignment horizontal="right" vertical="center"/>
    </xf>
    <xf numFmtId="209" fontId="6" fillId="27" borderId="71" xfId="0" applyNumberFormat="1" applyFont="1" applyFill="1" applyBorder="1" applyAlignment="1">
      <alignment horizontal="right" vertical="center"/>
    </xf>
    <xf numFmtId="0" fontId="0" fillId="0" borderId="21" xfId="0" applyBorder="1" applyAlignment="1">
      <alignment horizontal="center" vertical="center"/>
    </xf>
    <xf numFmtId="184" fontId="0" fillId="0" borderId="44" xfId="0" applyNumberFormat="1" applyBorder="1" applyAlignment="1">
      <alignment vertical="center"/>
    </xf>
    <xf numFmtId="184" fontId="0" fillId="0" borderId="45" xfId="0" applyNumberFormat="1" applyBorder="1" applyAlignment="1">
      <alignment vertical="center"/>
    </xf>
    <xf numFmtId="184" fontId="0" fillId="0" borderId="72" xfId="0" applyNumberFormat="1" applyBorder="1" applyAlignment="1">
      <alignment vertical="center"/>
    </xf>
    <xf numFmtId="0" fontId="0" fillId="0" borderId="73" xfId="0" applyBorder="1" applyAlignment="1">
      <alignment vertical="center"/>
    </xf>
    <xf numFmtId="184" fontId="0" fillId="0" borderId="46" xfId="0" applyNumberFormat="1" applyBorder="1" applyAlignment="1">
      <alignment vertical="center"/>
    </xf>
    <xf numFmtId="184" fontId="0" fillId="0" borderId="47" xfId="0" applyNumberFormat="1" applyBorder="1" applyAlignment="1">
      <alignment vertical="center"/>
    </xf>
    <xf numFmtId="184" fontId="0" fillId="0" borderId="74" xfId="0" applyNumberFormat="1" applyBorder="1" applyAlignment="1">
      <alignment vertical="center"/>
    </xf>
    <xf numFmtId="0" fontId="0" fillId="0" borderId="70" xfId="0" applyBorder="1" applyAlignment="1">
      <alignment vertical="center"/>
    </xf>
    <xf numFmtId="184" fontId="0" fillId="0" borderId="75" xfId="0" applyNumberFormat="1" applyBorder="1" applyAlignment="1">
      <alignment vertical="center"/>
    </xf>
    <xf numFmtId="184" fontId="0" fillId="0" borderId="76" xfId="0" applyNumberFormat="1" applyBorder="1" applyAlignment="1">
      <alignment vertical="center"/>
    </xf>
    <xf numFmtId="184" fontId="0" fillId="0" borderId="77" xfId="0" applyNumberFormat="1" applyBorder="1" applyAlignment="1">
      <alignment vertical="center"/>
    </xf>
    <xf numFmtId="0" fontId="0" fillId="0" borderId="78" xfId="0" applyBorder="1" applyAlignment="1">
      <alignment vertical="center"/>
    </xf>
    <xf numFmtId="0" fontId="0" fillId="0" borderId="76" xfId="0" applyBorder="1" applyAlignment="1">
      <alignment vertical="center"/>
    </xf>
    <xf numFmtId="0" fontId="8" fillId="0" borderId="0" xfId="0" applyFont="1" applyBorder="1" applyAlignment="1">
      <alignment horizontal="center" vertical="center"/>
    </xf>
    <xf numFmtId="211" fontId="0" fillId="0" borderId="79" xfId="0" applyNumberFormat="1" applyBorder="1" applyAlignment="1">
      <alignment vertical="center"/>
    </xf>
    <xf numFmtId="211" fontId="0" fillId="0" borderId="80" xfId="0" applyNumberFormat="1" applyBorder="1" applyAlignment="1">
      <alignment vertical="center"/>
    </xf>
    <xf numFmtId="211" fontId="0" fillId="0" borderId="81" xfId="0" applyNumberFormat="1" applyBorder="1" applyAlignment="1">
      <alignment vertical="center"/>
    </xf>
    <xf numFmtId="224" fontId="0" fillId="0" borderId="10" xfId="0" applyNumberFormat="1" applyBorder="1" applyAlignment="1">
      <alignment vertical="center"/>
    </xf>
    <xf numFmtId="223" fontId="0" fillId="0" borderId="21" xfId="0" applyNumberFormat="1" applyBorder="1" applyAlignment="1">
      <alignment horizontal="right" vertical="center"/>
    </xf>
    <xf numFmtId="223" fontId="0" fillId="0" borderId="22" xfId="0" applyNumberFormat="1" applyBorder="1" applyAlignment="1">
      <alignment horizontal="right" vertical="center"/>
    </xf>
    <xf numFmtId="219" fontId="0" fillId="0" borderId="10" xfId="0" applyNumberFormat="1" applyBorder="1" applyAlignment="1">
      <alignment vertical="center"/>
    </xf>
    <xf numFmtId="217" fontId="0" fillId="0" borderId="10" xfId="0" applyNumberFormat="1" applyBorder="1" applyAlignment="1">
      <alignment vertical="center"/>
    </xf>
    <xf numFmtId="180" fontId="0" fillId="0" borderId="10" xfId="0" applyNumberFormat="1" applyBorder="1" applyAlignment="1">
      <alignment vertical="center"/>
    </xf>
    <xf numFmtId="219" fontId="0" fillId="0" borderId="28" xfId="0" applyNumberFormat="1" applyBorder="1" applyAlignment="1">
      <alignment vertical="center"/>
    </xf>
    <xf numFmtId="217" fontId="0" fillId="0" borderId="28" xfId="0" applyNumberFormat="1" applyBorder="1" applyAlignment="1">
      <alignment vertical="center"/>
    </xf>
    <xf numFmtId="180" fontId="0" fillId="0" borderId="28" xfId="0" applyNumberFormat="1" applyBorder="1" applyAlignment="1">
      <alignment vertical="center"/>
    </xf>
    <xf numFmtId="0" fontId="0" fillId="0" borderId="82" xfId="0" applyBorder="1" applyAlignment="1">
      <alignment vertical="center"/>
    </xf>
    <xf numFmtId="219" fontId="0" fillId="0" borderId="82" xfId="0" applyNumberFormat="1" applyBorder="1" applyAlignment="1">
      <alignment vertical="center"/>
    </xf>
    <xf numFmtId="217" fontId="0" fillId="0" borderId="82" xfId="0" applyNumberFormat="1" applyBorder="1" applyAlignment="1">
      <alignment vertical="center"/>
    </xf>
    <xf numFmtId="180" fontId="0" fillId="0" borderId="82" xfId="0" applyNumberFormat="1" applyBorder="1" applyAlignment="1">
      <alignment vertical="center"/>
    </xf>
    <xf numFmtId="0" fontId="0" fillId="0" borderId="82" xfId="0" applyBorder="1" applyAlignment="1">
      <alignment horizontal="center" vertical="center"/>
    </xf>
    <xf numFmtId="0" fontId="0" fillId="0" borderId="83" xfId="0" applyBorder="1" applyAlignment="1">
      <alignment vertical="center"/>
    </xf>
    <xf numFmtId="0" fontId="0" fillId="0" borderId="19" xfId="0" applyBorder="1" applyAlignment="1">
      <alignment vertical="center"/>
    </xf>
    <xf numFmtId="219" fontId="0" fillId="0" borderId="19" xfId="0" applyNumberFormat="1" applyBorder="1" applyAlignment="1">
      <alignment vertical="center"/>
    </xf>
    <xf numFmtId="217" fontId="0" fillId="0" borderId="19" xfId="0" applyNumberFormat="1" applyBorder="1" applyAlignment="1">
      <alignment vertical="center"/>
    </xf>
    <xf numFmtId="180" fontId="0" fillId="0" borderId="19" xfId="0" applyNumberFormat="1" applyBorder="1" applyAlignment="1">
      <alignment vertical="center"/>
    </xf>
    <xf numFmtId="0" fontId="0" fillId="0" borderId="20" xfId="0" applyBorder="1" applyAlignment="1">
      <alignment vertical="center"/>
    </xf>
    <xf numFmtId="0" fontId="0" fillId="0" borderId="32" xfId="0" applyBorder="1" applyAlignment="1">
      <alignment vertical="center"/>
    </xf>
    <xf numFmtId="219" fontId="0" fillId="0" borderId="32" xfId="0" applyNumberFormat="1" applyBorder="1" applyAlignment="1">
      <alignment vertical="center"/>
    </xf>
    <xf numFmtId="217" fontId="0" fillId="0" borderId="32" xfId="0" applyNumberFormat="1" applyBorder="1" applyAlignment="1">
      <alignment vertical="center"/>
    </xf>
    <xf numFmtId="180" fontId="0" fillId="0" borderId="32" xfId="0" applyNumberFormat="1" applyBorder="1" applyAlignment="1">
      <alignment vertical="center"/>
    </xf>
    <xf numFmtId="0" fontId="0" fillId="0" borderId="84" xfId="0" applyBorder="1" applyAlignment="1">
      <alignment vertical="center"/>
    </xf>
    <xf numFmtId="209" fontId="0" fillId="0" borderId="10" xfId="0" applyNumberFormat="1" applyBorder="1" applyAlignment="1">
      <alignment vertical="center"/>
    </xf>
    <xf numFmtId="227" fontId="0" fillId="0" borderId="10" xfId="0" applyNumberFormat="1" applyBorder="1" applyAlignment="1">
      <alignment vertical="center"/>
    </xf>
    <xf numFmtId="227" fontId="0" fillId="0" borderId="10" xfId="0" applyNumberFormat="1" applyBorder="1" applyAlignment="1">
      <alignment vertical="center"/>
    </xf>
    <xf numFmtId="0" fontId="6" fillId="0" borderId="10" xfId="0" applyFont="1" applyBorder="1" applyAlignment="1">
      <alignment vertical="center"/>
    </xf>
    <xf numFmtId="227" fontId="0" fillId="0" borderId="10" xfId="0" applyNumberFormat="1" applyBorder="1" applyAlignment="1">
      <alignment horizontal="center" vertical="center"/>
    </xf>
    <xf numFmtId="0" fontId="0" fillId="4" borderId="21" xfId="0" applyFill="1" applyBorder="1" applyAlignment="1">
      <alignment horizontal="center" vertical="center"/>
    </xf>
    <xf numFmtId="0" fontId="0" fillId="0" borderId="20" xfId="0" applyBorder="1" applyAlignment="1">
      <alignment horizontal="center" vertical="center"/>
    </xf>
    <xf numFmtId="0" fontId="0" fillId="23" borderId="50" xfId="0" applyFill="1" applyBorder="1" applyAlignment="1">
      <alignment horizontal="center" vertical="center" wrapText="1"/>
    </xf>
    <xf numFmtId="0" fontId="0" fillId="23" borderId="19" xfId="0" applyFill="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2" fillId="28" borderId="29" xfId="0" applyFont="1" applyFill="1" applyBorder="1" applyAlignment="1">
      <alignment vertical="center"/>
    </xf>
    <xf numFmtId="0" fontId="4" fillId="24" borderId="88" xfId="0" applyFont="1" applyFill="1" applyBorder="1" applyAlignment="1">
      <alignment horizontal="center" vertical="center"/>
    </xf>
    <xf numFmtId="0" fontId="4" fillId="24" borderId="89" xfId="0" applyFont="1" applyFill="1" applyBorder="1" applyAlignment="1">
      <alignment horizontal="center" vertical="center"/>
    </xf>
    <xf numFmtId="0" fontId="4" fillId="24" borderId="90" xfId="0" applyFont="1" applyFill="1" applyBorder="1" applyAlignment="1">
      <alignment horizontal="center" vertical="center"/>
    </xf>
    <xf numFmtId="0" fontId="0" fillId="0" borderId="91" xfId="0" applyNumberFormat="1" applyBorder="1" applyAlignment="1">
      <alignment horizontal="center" vertical="center"/>
    </xf>
    <xf numFmtId="0" fontId="0" fillId="0" borderId="92" xfId="0" applyNumberFormat="1" applyBorder="1" applyAlignment="1">
      <alignment horizontal="center" vertical="center"/>
    </xf>
    <xf numFmtId="0" fontId="0" fillId="0" borderId="93" xfId="0" applyNumberFormat="1" applyBorder="1" applyAlignment="1">
      <alignment horizontal="center" vertical="center"/>
    </xf>
    <xf numFmtId="0" fontId="3" fillId="27" borderId="88" xfId="0" applyFont="1" applyFill="1" applyBorder="1" applyAlignment="1">
      <alignment vertical="center"/>
    </xf>
    <xf numFmtId="0" fontId="3" fillId="27" borderId="89" xfId="0" applyFont="1" applyFill="1" applyBorder="1" applyAlignment="1">
      <alignment vertical="center"/>
    </xf>
    <xf numFmtId="0" fontId="3" fillId="27" borderId="90" xfId="0" applyFont="1" applyFill="1" applyBorder="1" applyAlignment="1">
      <alignment vertical="center"/>
    </xf>
    <xf numFmtId="0" fontId="3" fillId="27" borderId="37" xfId="0" applyFont="1" applyFill="1" applyBorder="1" applyAlignment="1">
      <alignment vertical="center"/>
    </xf>
    <xf numFmtId="0" fontId="3" fillId="27" borderId="94" xfId="0" applyFont="1" applyFill="1" applyBorder="1" applyAlignment="1">
      <alignment vertical="center"/>
    </xf>
    <xf numFmtId="0" fontId="3" fillId="27" borderId="95" xfId="0" applyFont="1" applyFill="1" applyBorder="1" applyAlignment="1">
      <alignment vertical="center"/>
    </xf>
    <xf numFmtId="185" fontId="0" fillId="0" borderId="91" xfId="0" applyNumberFormat="1" applyBorder="1" applyAlignment="1">
      <alignment vertical="center"/>
    </xf>
    <xf numFmtId="185" fontId="0" fillId="0" borderId="92" xfId="0" applyNumberFormat="1" applyBorder="1" applyAlignment="1">
      <alignment vertical="center"/>
    </xf>
    <xf numFmtId="185" fontId="0" fillId="0" borderId="93" xfId="0" applyNumberFormat="1" applyBorder="1" applyAlignment="1">
      <alignment vertical="center"/>
    </xf>
    <xf numFmtId="0" fontId="0" fillId="23" borderId="30" xfId="0" applyFill="1" applyBorder="1" applyAlignment="1">
      <alignment horizontal="center" vertical="center"/>
    </xf>
    <xf numFmtId="0" fontId="0" fillId="23" borderId="33" xfId="0" applyFill="1" applyBorder="1" applyAlignment="1">
      <alignment horizontal="center" vertical="center"/>
    </xf>
    <xf numFmtId="0" fontId="0" fillId="4" borderId="96" xfId="0" applyFill="1" applyBorder="1" applyAlignment="1">
      <alignment horizontal="center" vertical="center"/>
    </xf>
    <xf numFmtId="0" fontId="0" fillId="4" borderId="21" xfId="0" applyFill="1" applyBorder="1" applyAlignment="1">
      <alignment horizontal="center" vertical="center"/>
    </xf>
    <xf numFmtId="0" fontId="0" fillId="4" borderId="67" xfId="0" applyFill="1" applyBorder="1" applyAlignment="1">
      <alignment horizontal="center" vertical="center"/>
    </xf>
    <xf numFmtId="0" fontId="0" fillId="27" borderId="50" xfId="0" applyFill="1" applyBorder="1" applyAlignment="1">
      <alignment horizontal="center" vertical="center"/>
    </xf>
    <xf numFmtId="0" fontId="0" fillId="27" borderId="21" xfId="0" applyFill="1" applyBorder="1" applyAlignment="1">
      <alignment horizontal="center" vertical="center"/>
    </xf>
    <xf numFmtId="0" fontId="0" fillId="27" borderId="22" xfId="0" applyFill="1" applyBorder="1" applyAlignment="1">
      <alignment horizontal="center" vertical="center"/>
    </xf>
    <xf numFmtId="0" fontId="0" fillId="21" borderId="50" xfId="0" applyFill="1" applyBorder="1" applyAlignment="1">
      <alignment horizontal="center" vertical="center"/>
    </xf>
    <xf numFmtId="0" fontId="0" fillId="21" borderId="21" xfId="0" applyFill="1" applyBorder="1" applyAlignment="1">
      <alignment horizontal="center" vertical="center"/>
    </xf>
    <xf numFmtId="0" fontId="0" fillId="21" borderId="22" xfId="0" applyFill="1" applyBorder="1" applyAlignment="1">
      <alignment horizontal="center" vertical="center"/>
    </xf>
    <xf numFmtId="0" fontId="0" fillId="0" borderId="18" xfId="0" applyBorder="1" applyAlignment="1">
      <alignment vertical="center"/>
    </xf>
    <xf numFmtId="0" fontId="0" fillId="0" borderId="97" xfId="0" applyBorder="1" applyAlignment="1">
      <alignment vertical="center"/>
    </xf>
    <xf numFmtId="0" fontId="7" fillId="24" borderId="0" xfId="0" applyFont="1" applyFill="1" applyAlignment="1">
      <alignment horizontal="center" vertical="center"/>
    </xf>
    <xf numFmtId="0" fontId="0" fillId="4" borderId="22" xfId="0" applyFill="1" applyBorder="1" applyAlignment="1">
      <alignment horizontal="center" vertical="center"/>
    </xf>
    <xf numFmtId="0" fontId="11" fillId="4" borderId="91" xfId="0" applyFont="1" applyFill="1" applyBorder="1" applyAlignment="1">
      <alignment horizontal="center" vertical="center"/>
    </xf>
    <xf numFmtId="0" fontId="11" fillId="4" borderId="92" xfId="0" applyFont="1" applyFill="1" applyBorder="1" applyAlignment="1">
      <alignment horizontal="center" vertical="center"/>
    </xf>
    <xf numFmtId="0" fontId="11" fillId="4" borderId="93" xfId="0" applyFont="1" applyFill="1" applyBorder="1" applyAlignment="1">
      <alignment horizontal="center" vertical="center"/>
    </xf>
    <xf numFmtId="0" fontId="0" fillId="21" borderId="39" xfId="0" applyFill="1" applyBorder="1" applyAlignment="1">
      <alignment horizontal="center" vertical="center"/>
    </xf>
    <xf numFmtId="0" fontId="0" fillId="21" borderId="98" xfId="0" applyFill="1" applyBorder="1" applyAlignment="1">
      <alignment horizontal="center" vertical="center"/>
    </xf>
    <xf numFmtId="0" fontId="0" fillId="21" borderId="20" xfId="0" applyFill="1" applyBorder="1" applyAlignment="1">
      <alignment horizontal="center" vertical="center"/>
    </xf>
    <xf numFmtId="0" fontId="2" fillId="24" borderId="99" xfId="0" applyFont="1" applyFill="1" applyBorder="1" applyAlignment="1">
      <alignment horizontal="center" vertical="center"/>
    </xf>
    <xf numFmtId="0" fontId="2" fillId="24" borderId="34" xfId="0" applyFont="1" applyFill="1" applyBorder="1" applyAlignment="1">
      <alignment horizontal="center" vertical="center"/>
    </xf>
    <xf numFmtId="0" fontId="2" fillId="25" borderId="91" xfId="0" applyFont="1" applyFill="1" applyBorder="1" applyAlignment="1">
      <alignment horizontal="center" vertical="center"/>
    </xf>
    <xf numFmtId="0" fontId="2" fillId="25" borderId="100" xfId="0" applyFont="1" applyFill="1" applyBorder="1" applyAlignment="1">
      <alignment horizontal="center" vertical="center"/>
    </xf>
    <xf numFmtId="0" fontId="0" fillId="21" borderId="30" xfId="0" applyFill="1" applyBorder="1" applyAlignment="1">
      <alignment horizontal="center" vertical="center"/>
    </xf>
    <xf numFmtId="0" fontId="0" fillId="21" borderId="101" xfId="0" applyFill="1" applyBorder="1" applyAlignment="1">
      <alignment horizontal="center" vertical="center"/>
    </xf>
    <xf numFmtId="0" fontId="0" fillId="21" borderId="23" xfId="0" applyFill="1" applyBorder="1" applyAlignment="1">
      <alignment horizontal="center" vertical="center"/>
    </xf>
    <xf numFmtId="0" fontId="0" fillId="4" borderId="30" xfId="0" applyFill="1" applyBorder="1" applyAlignment="1">
      <alignment horizontal="center" vertical="center"/>
    </xf>
    <xf numFmtId="0" fontId="0" fillId="4" borderId="101" xfId="0" applyFill="1" applyBorder="1" applyAlignment="1">
      <alignment horizontal="center" vertical="center"/>
    </xf>
    <xf numFmtId="0" fontId="0" fillId="4" borderId="23" xfId="0" applyFill="1" applyBorder="1" applyAlignment="1">
      <alignment horizontal="center" vertical="center"/>
    </xf>
    <xf numFmtId="0" fontId="0" fillId="27" borderId="30" xfId="0" applyFill="1" applyBorder="1" applyAlignment="1">
      <alignment horizontal="center" vertical="center"/>
    </xf>
    <xf numFmtId="0" fontId="0" fillId="27" borderId="101" xfId="0" applyFill="1" applyBorder="1" applyAlignment="1">
      <alignment horizontal="center" vertical="center"/>
    </xf>
    <xf numFmtId="0" fontId="0" fillId="0" borderId="31" xfId="0" applyBorder="1" applyAlignment="1">
      <alignment horizontal="center" vertical="center" wrapText="1"/>
    </xf>
    <xf numFmtId="0" fontId="0" fillId="0" borderId="83" xfId="0" applyBorder="1" applyAlignment="1">
      <alignment horizontal="center" vertical="center" wrapText="1"/>
    </xf>
    <xf numFmtId="0" fontId="8" fillId="0" borderId="10"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39" xfId="0" applyBorder="1" applyAlignment="1">
      <alignment horizontal="center" vertical="center"/>
    </xf>
    <xf numFmtId="0" fontId="0" fillId="0" borderId="104" xfId="0" applyBorder="1" applyAlignment="1">
      <alignment horizontal="center" vertical="center"/>
    </xf>
    <xf numFmtId="0" fontId="0" fillId="0" borderId="98" xfId="0" applyBorder="1" applyAlignment="1">
      <alignment horizontal="center" vertical="center"/>
    </xf>
    <xf numFmtId="0" fontId="0" fillId="0" borderId="30" xfId="0" applyBorder="1" applyAlignment="1">
      <alignment horizontal="center" vertical="center"/>
    </xf>
    <xf numFmtId="0" fontId="0" fillId="0" borderId="96"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5" xfId="0" applyBorder="1" applyAlignment="1">
      <alignment horizontal="center" vertical="center"/>
    </xf>
    <xf numFmtId="0" fontId="0" fillId="0" borderId="21" xfId="0" applyBorder="1" applyAlignment="1">
      <alignment horizontal="center" vertical="center"/>
    </xf>
    <xf numFmtId="0" fontId="0" fillId="0" borderId="83" xfId="0" applyBorder="1" applyAlignment="1">
      <alignment horizontal="center" vertical="center"/>
    </xf>
    <xf numFmtId="0" fontId="0" fillId="23" borderId="50" xfId="0" applyFill="1" applyBorder="1" applyAlignment="1">
      <alignment horizontal="center" vertical="center"/>
    </xf>
    <xf numFmtId="0" fontId="0" fillId="23" borderId="19" xfId="0" applyFill="1" applyBorder="1" applyAlignment="1">
      <alignment horizontal="center" vertical="center"/>
    </xf>
    <xf numFmtId="0" fontId="0" fillId="21" borderId="21" xfId="0" applyFill="1" applyBorder="1" applyAlignment="1">
      <alignment vertical="center"/>
    </xf>
    <xf numFmtId="0" fontId="0" fillId="21" borderId="10" xfId="0" applyFill="1" applyBorder="1" applyAlignment="1">
      <alignment vertical="center"/>
    </xf>
    <xf numFmtId="0" fontId="0" fillId="21" borderId="22" xfId="0" applyFill="1" applyBorder="1" applyAlignment="1">
      <alignment vertical="center"/>
    </xf>
    <xf numFmtId="0" fontId="0" fillId="21" borderId="28" xfId="0" applyFill="1" applyBorder="1" applyAlignment="1">
      <alignment vertical="center"/>
    </xf>
    <xf numFmtId="0" fontId="3" fillId="0" borderId="0" xfId="0" applyFont="1" applyAlignment="1">
      <alignment horizontal="center" vertical="center"/>
    </xf>
    <xf numFmtId="226" fontId="0" fillId="0" borderId="94" xfId="0" applyNumberFormat="1" applyBorder="1" applyAlignment="1">
      <alignment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32" xfId="0" applyBorder="1" applyAlignment="1">
      <alignment horizontal="center" vertical="center"/>
    </xf>
    <xf numFmtId="0" fontId="0" fillId="23" borderId="19" xfId="0" applyFill="1" applyBorder="1" applyAlignment="1">
      <alignment horizontal="center" vertical="center" wrapText="1"/>
    </xf>
    <xf numFmtId="0" fontId="0" fillId="23" borderId="20" xfId="0" applyFill="1" applyBorder="1" applyAlignment="1">
      <alignment horizontal="center" vertical="center"/>
    </xf>
    <xf numFmtId="0" fontId="0" fillId="0" borderId="96" xfId="0" applyBorder="1" applyAlignment="1">
      <alignment horizontal="center" vertical="center" textRotation="255"/>
    </xf>
    <xf numFmtId="0" fontId="0" fillId="0" borderId="21" xfId="0" applyBorder="1" applyAlignment="1">
      <alignment horizontal="center" vertical="center" textRotation="255"/>
    </xf>
    <xf numFmtId="0" fontId="0" fillId="0" borderId="67" xfId="0" applyBorder="1" applyAlignment="1">
      <alignment horizontal="center" vertical="center" textRotation="255"/>
    </xf>
    <xf numFmtId="0" fontId="0" fillId="0" borderId="50" xfId="0" applyBorder="1" applyAlignment="1">
      <alignment horizontal="center" vertical="center" textRotation="255"/>
    </xf>
    <xf numFmtId="0" fontId="0" fillId="0" borderId="22" xfId="0" applyBorder="1" applyAlignment="1">
      <alignment horizontal="center" vertical="center" textRotation="255"/>
    </xf>
    <xf numFmtId="0" fontId="0" fillId="21" borderId="106" xfId="0" applyFill="1" applyBorder="1" applyAlignment="1">
      <alignment vertical="center"/>
    </xf>
    <xf numFmtId="0" fontId="0" fillId="21" borderId="107" xfId="0" applyFill="1" applyBorder="1" applyAlignment="1">
      <alignment vertical="center"/>
    </xf>
    <xf numFmtId="219" fontId="0" fillId="0" borderId="107" xfId="0" applyNumberFormat="1" applyBorder="1" applyAlignment="1">
      <alignment vertical="center"/>
    </xf>
    <xf numFmtId="219" fontId="0" fillId="0" borderId="108" xfId="0" applyNumberFormat="1" applyBorder="1" applyAlignment="1">
      <alignment vertical="center"/>
    </xf>
    <xf numFmtId="0" fontId="0" fillId="0" borderId="5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23" borderId="50" xfId="0" applyFill="1" applyBorder="1" applyAlignment="1">
      <alignment horizontal="center" vertical="center" wrapText="1"/>
    </xf>
    <xf numFmtId="0" fontId="0" fillId="0" borderId="20" xfId="0" applyBorder="1" applyAlignment="1">
      <alignment horizontal="center" vertical="center" wrapText="1"/>
    </xf>
    <xf numFmtId="0" fontId="0" fillId="0" borderId="84" xfId="0" applyBorder="1" applyAlignment="1">
      <alignment horizontal="center" vertical="center"/>
    </xf>
    <xf numFmtId="0" fontId="0" fillId="4" borderId="109"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21" borderId="19" xfId="0" applyFill="1" applyBorder="1" applyAlignment="1">
      <alignment horizontal="center" vertical="center"/>
    </xf>
    <xf numFmtId="0" fontId="0" fillId="23" borderId="110" xfId="0" applyFont="1" applyFill="1" applyBorder="1" applyAlignment="1">
      <alignment horizontal="center" vertical="center"/>
    </xf>
    <xf numFmtId="38" fontId="0" fillId="0" borderId="44" xfId="49" applyBorder="1" applyAlignment="1">
      <alignment vertical="center"/>
    </xf>
    <xf numFmtId="38" fontId="0" fillId="0" borderId="111" xfId="49" applyBorder="1" applyAlignment="1">
      <alignment vertical="center"/>
    </xf>
    <xf numFmtId="38" fontId="0" fillId="23" borderId="112" xfId="49" applyFill="1" applyBorder="1" applyAlignment="1">
      <alignment vertical="center"/>
    </xf>
    <xf numFmtId="38" fontId="0" fillId="0" borderId="46" xfId="49" applyBorder="1" applyAlignment="1">
      <alignment vertical="center"/>
    </xf>
    <xf numFmtId="38" fontId="0" fillId="0" borderId="113" xfId="49" applyBorder="1" applyAlignment="1">
      <alignment vertical="center"/>
    </xf>
    <xf numFmtId="38" fontId="0" fillId="23" borderId="114" xfId="49" applyFill="1" applyBorder="1" applyAlignment="1">
      <alignment vertical="center"/>
    </xf>
    <xf numFmtId="38" fontId="0" fillId="0" borderId="48" xfId="49" applyBorder="1" applyAlignment="1">
      <alignment vertical="center"/>
    </xf>
    <xf numFmtId="38" fontId="0" fillId="0" borderId="115" xfId="49" applyBorder="1" applyAlignment="1">
      <alignment vertical="center"/>
    </xf>
    <xf numFmtId="38" fontId="0" fillId="23" borderId="116" xfId="49" applyFill="1" applyBorder="1" applyAlignment="1">
      <alignment vertical="center"/>
    </xf>
    <xf numFmtId="0" fontId="0" fillId="23" borderId="53" xfId="0" applyFont="1" applyFill="1" applyBorder="1" applyAlignment="1">
      <alignment horizontal="center" vertical="center"/>
    </xf>
    <xf numFmtId="38" fontId="0" fillId="23" borderId="54" xfId="49" applyFill="1" applyBorder="1" applyAlignment="1">
      <alignment vertical="center"/>
    </xf>
    <xf numFmtId="38" fontId="0" fillId="23" borderId="117" xfId="49" applyFill="1" applyBorder="1" applyAlignment="1">
      <alignment vertical="center"/>
    </xf>
    <xf numFmtId="38" fontId="0" fillId="23" borderId="118" xfId="49" applyFill="1" applyBorder="1" applyAlignment="1">
      <alignment vertical="center"/>
    </xf>
    <xf numFmtId="0" fontId="0" fillId="4" borderId="5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38" fontId="0" fillId="0" borderId="10" xfId="49" applyBorder="1" applyAlignment="1">
      <alignment vertical="center"/>
    </xf>
    <xf numFmtId="6" fontId="0" fillId="0" borderId="17" xfId="58" applyBorder="1" applyAlignment="1">
      <alignment vertical="center"/>
    </xf>
    <xf numFmtId="6" fontId="0" fillId="0" borderId="40" xfId="58" applyBorder="1" applyAlignment="1">
      <alignment vertical="center"/>
    </xf>
    <xf numFmtId="38" fontId="0" fillId="0" borderId="27" xfId="49" applyBorder="1" applyAlignment="1">
      <alignment vertical="center"/>
    </xf>
    <xf numFmtId="38" fontId="0" fillId="0" borderId="42" xfId="49" applyBorder="1" applyAlignment="1">
      <alignment vertical="center"/>
    </xf>
    <xf numFmtId="38" fontId="0" fillId="0" borderId="0" xfId="49" applyAlignment="1">
      <alignment vertical="center"/>
    </xf>
    <xf numFmtId="0" fontId="0" fillId="27" borderId="50" xfId="0" applyFont="1" applyFill="1" applyBorder="1" applyAlignment="1">
      <alignment horizontal="right" vertical="center"/>
    </xf>
    <xf numFmtId="42" fontId="0" fillId="0" borderId="20" xfId="49" applyNumberFormat="1" applyBorder="1" applyAlignment="1">
      <alignment vertical="center"/>
    </xf>
    <xf numFmtId="0" fontId="0" fillId="27" borderId="21" xfId="0" applyFont="1" applyFill="1" applyBorder="1" applyAlignment="1">
      <alignment horizontal="right" vertical="center"/>
    </xf>
    <xf numFmtId="42" fontId="0" fillId="0" borderId="17" xfId="49" applyNumberFormat="1" applyBorder="1" applyAlignment="1">
      <alignment vertical="center"/>
    </xf>
    <xf numFmtId="42" fontId="0" fillId="21" borderId="40" xfId="49" applyNumberFormat="1" applyFill="1" applyBorder="1" applyAlignment="1">
      <alignment vertical="center"/>
    </xf>
    <xf numFmtId="0" fontId="0" fillId="27" borderId="96" xfId="0" applyFont="1" applyFill="1" applyBorder="1" applyAlignment="1">
      <alignment horizontal="right" vertical="center"/>
    </xf>
    <xf numFmtId="42" fontId="0" fillId="0" borderId="83" xfId="49" applyNumberFormat="1" applyBorder="1" applyAlignment="1">
      <alignment vertical="center"/>
    </xf>
    <xf numFmtId="42" fontId="0" fillId="4" borderId="40" xfId="49" applyNumberFormat="1" applyFill="1" applyBorder="1" applyAlignment="1">
      <alignment vertical="center"/>
    </xf>
    <xf numFmtId="38" fontId="0" fillId="0" borderId="19" xfId="49" applyBorder="1" applyAlignment="1">
      <alignment vertical="center"/>
    </xf>
    <xf numFmtId="38" fontId="0" fillId="0" borderId="20" xfId="49" applyBorder="1" applyAlignment="1">
      <alignment vertical="center"/>
    </xf>
    <xf numFmtId="38" fontId="0" fillId="0" borderId="17" xfId="49" applyBorder="1" applyAlignment="1">
      <alignment vertical="center"/>
    </xf>
    <xf numFmtId="38" fontId="0" fillId="0" borderId="28" xfId="49" applyBorder="1" applyAlignment="1">
      <alignment vertical="center"/>
    </xf>
    <xf numFmtId="38" fontId="0" fillId="0" borderId="40" xfId="49" applyBorder="1" applyAlignment="1">
      <alignment vertical="center"/>
    </xf>
    <xf numFmtId="38" fontId="0" fillId="0" borderId="83" xfId="49" applyBorder="1" applyAlignment="1">
      <alignment vertical="center"/>
    </xf>
    <xf numFmtId="38" fontId="0" fillId="0" borderId="32" xfId="49" applyBorder="1" applyAlignment="1">
      <alignment vertical="center"/>
    </xf>
    <xf numFmtId="38" fontId="0" fillId="0" borderId="84" xfId="49" applyBorder="1" applyAlignment="1">
      <alignment vertical="center"/>
    </xf>
    <xf numFmtId="0" fontId="0" fillId="29" borderId="50" xfId="61" applyFont="1" applyFill="1" applyBorder="1" applyAlignment="1">
      <alignment horizontal="center" vertical="center"/>
      <protection/>
    </xf>
    <xf numFmtId="0" fontId="0" fillId="23" borderId="19" xfId="0" applyFont="1" applyFill="1" applyBorder="1" applyAlignment="1">
      <alignment horizontal="center" vertical="center"/>
    </xf>
    <xf numFmtId="0" fontId="0" fillId="23" borderId="20" xfId="0" applyFont="1" applyFill="1" applyBorder="1" applyAlignment="1">
      <alignment horizontal="center" vertical="center"/>
    </xf>
    <xf numFmtId="0" fontId="0" fillId="29" borderId="30" xfId="61" applyFont="1" applyFill="1" applyBorder="1" applyAlignment="1">
      <alignment horizontal="center" vertical="center"/>
      <protection/>
    </xf>
    <xf numFmtId="0" fontId="0" fillId="23" borderId="119" xfId="0" applyFont="1" applyFill="1" applyBorder="1" applyAlignment="1">
      <alignment horizontal="center" vertical="center"/>
    </xf>
    <xf numFmtId="0" fontId="0" fillId="23" borderId="104" xfId="0" applyFont="1" applyFill="1" applyBorder="1" applyAlignment="1">
      <alignment horizontal="center" vertical="center"/>
    </xf>
    <xf numFmtId="0" fontId="0" fillId="23" borderId="98" xfId="0" applyFont="1" applyFill="1" applyBorder="1" applyAlignment="1">
      <alignment horizontal="center" vertical="center"/>
    </xf>
    <xf numFmtId="0" fontId="0" fillId="29" borderId="21" xfId="61" applyFont="1" applyFill="1" applyBorder="1" applyAlignment="1">
      <alignment horizontal="center" vertical="center"/>
      <protection/>
    </xf>
    <xf numFmtId="0" fontId="0" fillId="23" borderId="10" xfId="0" applyFont="1" applyFill="1" applyBorder="1" applyAlignment="1">
      <alignment horizontal="center" vertical="center"/>
    </xf>
    <xf numFmtId="0" fontId="0" fillId="23" borderId="17" xfId="0" applyFont="1" applyFill="1" applyBorder="1" applyAlignment="1">
      <alignment horizontal="center" vertical="center"/>
    </xf>
    <xf numFmtId="0" fontId="0" fillId="29" borderId="96" xfId="61" applyFont="1" applyFill="1" applyBorder="1" applyAlignment="1">
      <alignment horizontal="center" vertical="center"/>
      <protection/>
    </xf>
    <xf numFmtId="0" fontId="9" fillId="0" borderId="73" xfId="61" applyFont="1" applyFill="1" applyBorder="1" applyAlignment="1">
      <alignment horizontal="distributed" vertical="center" wrapText="1"/>
      <protection/>
    </xf>
    <xf numFmtId="0" fontId="9" fillId="0" borderId="70" xfId="61" applyFont="1" applyFill="1" applyBorder="1" applyAlignment="1">
      <alignment horizontal="distributed" vertical="center" wrapText="1"/>
      <protection/>
    </xf>
    <xf numFmtId="0" fontId="0" fillId="0" borderId="70" xfId="0" applyFont="1" applyBorder="1" applyAlignment="1">
      <alignment horizontal="distributed" vertical="center"/>
    </xf>
    <xf numFmtId="0" fontId="0" fillId="0" borderId="120" xfId="0" applyFont="1" applyBorder="1" applyAlignment="1">
      <alignment horizontal="distributed" vertical="center"/>
    </xf>
    <xf numFmtId="0" fontId="0" fillId="0" borderId="0" xfId="0" applyFont="1" applyAlignment="1">
      <alignment vertical="center"/>
    </xf>
    <xf numFmtId="0" fontId="0" fillId="23" borderId="5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21" xfId="0" applyFont="1" applyBorder="1" applyAlignment="1">
      <alignment vertical="center"/>
    </xf>
    <xf numFmtId="0" fontId="0" fillId="0" borderId="10" xfId="0" applyFont="1" applyBorder="1" applyAlignment="1">
      <alignment vertical="center"/>
    </xf>
    <xf numFmtId="0" fontId="9" fillId="29" borderId="50" xfId="61" applyFont="1" applyFill="1" applyBorder="1" applyAlignment="1">
      <alignment horizontal="center" vertical="center"/>
      <protection/>
    </xf>
    <xf numFmtId="0" fontId="9" fillId="29" borderId="19" xfId="61" applyFont="1" applyFill="1" applyBorder="1" applyAlignment="1">
      <alignment horizontal="center" vertical="center"/>
      <protection/>
    </xf>
    <xf numFmtId="0" fontId="9" fillId="29" borderId="20" xfId="61" applyFont="1" applyFill="1" applyBorder="1" applyAlignment="1">
      <alignment horizontal="center" vertical="center"/>
      <protection/>
    </xf>
    <xf numFmtId="0" fontId="0" fillId="21" borderId="109" xfId="0" applyFont="1" applyFill="1" applyBorder="1" applyAlignment="1">
      <alignment horizontal="center" vertical="center"/>
    </xf>
    <xf numFmtId="0" fontId="0" fillId="21" borderId="19"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20" xfId="0" applyFont="1" applyFill="1" applyBorder="1" applyAlignment="1">
      <alignment horizontal="center" vertical="center"/>
    </xf>
    <xf numFmtId="0" fontId="0" fillId="27" borderId="102" xfId="0" applyFont="1" applyFill="1" applyBorder="1" applyAlignment="1">
      <alignment horizontal="center" vertical="center"/>
    </xf>
    <xf numFmtId="0" fontId="0" fillId="0" borderId="17" xfId="0" applyFont="1" applyBorder="1" applyAlignment="1">
      <alignment horizontal="center" vertical="center"/>
    </xf>
    <xf numFmtId="0" fontId="9" fillId="29" borderId="21" xfId="61" applyFont="1" applyFill="1" applyBorder="1" applyAlignment="1">
      <alignment horizontal="center" vertical="center"/>
      <protection/>
    </xf>
    <xf numFmtId="0" fontId="9" fillId="29" borderId="10" xfId="61" applyFont="1" applyFill="1" applyBorder="1" applyAlignment="1">
      <alignment horizontal="center" vertical="center"/>
      <protection/>
    </xf>
    <xf numFmtId="0" fontId="9" fillId="29" borderId="17" xfId="61" applyFont="1" applyFill="1" applyBorder="1" applyAlignment="1">
      <alignment horizontal="center" vertical="center"/>
      <protection/>
    </xf>
    <xf numFmtId="0" fontId="0" fillId="21" borderId="41" xfId="0" applyFont="1" applyFill="1" applyBorder="1" applyAlignment="1">
      <alignment horizontal="center" vertical="center"/>
    </xf>
    <xf numFmtId="0" fontId="0" fillId="21" borderId="28" xfId="0" applyFont="1" applyFill="1" applyBorder="1" applyAlignment="1">
      <alignment horizontal="center" vertical="center"/>
    </xf>
    <xf numFmtId="0" fontId="0" fillId="27" borderId="28" xfId="0" applyFont="1" applyFill="1" applyBorder="1" applyAlignment="1">
      <alignment horizontal="center" vertical="center"/>
    </xf>
    <xf numFmtId="0" fontId="0" fillId="27" borderId="40" xfId="0" applyFont="1" applyFill="1" applyBorder="1" applyAlignment="1">
      <alignment horizontal="center" vertical="center"/>
    </xf>
    <xf numFmtId="0" fontId="0" fillId="27" borderId="103"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21" xfId="61" applyFont="1" applyFill="1" applyBorder="1" applyAlignment="1">
      <alignment vertical="center" wrapText="1"/>
      <protection/>
    </xf>
    <xf numFmtId="0" fontId="9" fillId="0" borderId="10" xfId="61" applyFont="1" applyFill="1" applyBorder="1" applyAlignment="1">
      <alignment vertical="center" wrapText="1"/>
      <protection/>
    </xf>
    <xf numFmtId="0" fontId="9" fillId="0" borderId="17" xfId="61" applyFont="1" applyFill="1" applyBorder="1" applyAlignment="1">
      <alignment vertical="center" wrapText="1"/>
      <protection/>
    </xf>
    <xf numFmtId="198" fontId="0" fillId="0" borderId="121" xfId="0" applyNumberFormat="1" applyFont="1" applyBorder="1" applyAlignment="1">
      <alignment vertical="center"/>
    </xf>
    <xf numFmtId="198" fontId="0" fillId="0" borderId="82" xfId="0" applyNumberFormat="1" applyFont="1" applyBorder="1" applyAlignment="1">
      <alignment vertical="center"/>
    </xf>
    <xf numFmtId="198" fontId="0" fillId="0" borderId="122" xfId="0" applyNumberFormat="1" applyFont="1" applyBorder="1" applyAlignment="1">
      <alignment vertical="center"/>
    </xf>
    <xf numFmtId="199" fontId="0" fillId="0" borderId="96" xfId="0" applyNumberFormat="1" applyFont="1" applyBorder="1" applyAlignment="1">
      <alignment vertical="center"/>
    </xf>
    <xf numFmtId="199" fontId="0" fillId="0" borderId="82" xfId="0" applyNumberFormat="1" applyFont="1" applyBorder="1" applyAlignment="1">
      <alignment vertical="center"/>
    </xf>
    <xf numFmtId="199" fontId="0" fillId="0" borderId="83" xfId="0" applyNumberFormat="1" applyFont="1" applyBorder="1" applyAlignment="1">
      <alignment vertical="center"/>
    </xf>
    <xf numFmtId="198" fontId="0" fillId="0" borderId="123" xfId="0" applyNumberFormat="1" applyFont="1" applyBorder="1" applyAlignment="1">
      <alignment vertical="center"/>
    </xf>
    <xf numFmtId="198" fontId="0" fillId="0" borderId="124" xfId="0" applyNumberFormat="1" applyFont="1" applyBorder="1" applyAlignment="1">
      <alignment vertical="center"/>
    </xf>
    <xf numFmtId="198" fontId="0" fillId="0" borderId="10" xfId="0" applyNumberFormat="1" applyFont="1" applyBorder="1" applyAlignment="1">
      <alignment vertical="center"/>
    </xf>
    <xf numFmtId="198" fontId="0" fillId="0" borderId="125" xfId="0" applyNumberFormat="1" applyFont="1" applyBorder="1" applyAlignment="1">
      <alignment vertical="center"/>
    </xf>
    <xf numFmtId="199" fontId="0" fillId="0" borderId="21" xfId="0" applyNumberFormat="1" applyFont="1" applyBorder="1" applyAlignment="1">
      <alignment vertical="center"/>
    </xf>
    <xf numFmtId="199" fontId="0" fillId="0" borderId="10" xfId="0" applyNumberFormat="1" applyFont="1" applyBorder="1" applyAlignment="1">
      <alignment vertical="center"/>
    </xf>
    <xf numFmtId="199" fontId="0" fillId="0" borderId="17" xfId="0" applyNumberFormat="1" applyFont="1" applyBorder="1" applyAlignment="1">
      <alignment vertical="center"/>
    </xf>
    <xf numFmtId="0" fontId="0" fillId="0" borderId="22" xfId="0" applyFont="1" applyBorder="1" applyAlignment="1">
      <alignment vertical="center"/>
    </xf>
    <xf numFmtId="0" fontId="0" fillId="0" borderId="28" xfId="0" applyFont="1" applyBorder="1" applyAlignment="1">
      <alignment vertical="center"/>
    </xf>
    <xf numFmtId="0" fontId="0" fillId="0" borderId="40" xfId="0" applyFont="1" applyFill="1" applyBorder="1" applyAlignment="1">
      <alignment vertical="center"/>
    </xf>
    <xf numFmtId="0" fontId="0" fillId="0" borderId="17" xfId="0" applyFont="1" applyBorder="1" applyAlignment="1">
      <alignment vertical="center"/>
    </xf>
    <xf numFmtId="0" fontId="0" fillId="23" borderId="106" xfId="0" applyFont="1" applyFill="1" applyBorder="1" applyAlignment="1">
      <alignment horizontal="center" vertical="center"/>
    </xf>
    <xf numFmtId="0" fontId="0" fillId="23" borderId="108" xfId="0" applyFont="1" applyFill="1" applyBorder="1" applyAlignment="1">
      <alignment horizontal="center" vertical="center"/>
    </xf>
    <xf numFmtId="0" fontId="0" fillId="0" borderId="96" xfId="0" applyFont="1" applyBorder="1" applyAlignment="1">
      <alignment horizontal="center" vertical="center"/>
    </xf>
    <xf numFmtId="0" fontId="9" fillId="0" borderId="83" xfId="61" applyFont="1" applyFill="1" applyBorder="1" applyAlignment="1">
      <alignment vertical="center" wrapText="1"/>
      <protection/>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9" fillId="0" borderId="40" xfId="61" applyFont="1" applyFill="1" applyBorder="1" applyAlignment="1">
      <alignment vertical="center" wrapText="1"/>
      <protection/>
    </xf>
    <xf numFmtId="0" fontId="9" fillId="0" borderId="22" xfId="61" applyFont="1" applyFill="1" applyBorder="1" applyAlignment="1">
      <alignment vertical="center" wrapText="1"/>
      <protection/>
    </xf>
    <xf numFmtId="0" fontId="9" fillId="0" borderId="28" xfId="61" applyFont="1" applyFill="1" applyBorder="1" applyAlignment="1">
      <alignment vertical="center" wrapText="1"/>
      <protection/>
    </xf>
    <xf numFmtId="198" fontId="0" fillId="0" borderId="41" xfId="0" applyNumberFormat="1" applyFont="1" applyBorder="1" applyAlignment="1">
      <alignment vertical="center"/>
    </xf>
    <xf numFmtId="198" fontId="0" fillId="0" borderId="28" xfId="0" applyNumberFormat="1" applyFont="1" applyBorder="1" applyAlignment="1">
      <alignment vertical="center"/>
    </xf>
    <xf numFmtId="198" fontId="0" fillId="0" borderId="126" xfId="0" applyNumberFormat="1" applyFont="1" applyBorder="1" applyAlignment="1">
      <alignment vertical="center"/>
    </xf>
    <xf numFmtId="199" fontId="0" fillId="0" borderId="22" xfId="0" applyNumberFormat="1" applyFont="1" applyBorder="1" applyAlignment="1">
      <alignment vertical="center"/>
    </xf>
    <xf numFmtId="199" fontId="0" fillId="0" borderId="28" xfId="0" applyNumberFormat="1" applyFont="1" applyBorder="1" applyAlignment="1">
      <alignment vertical="center"/>
    </xf>
    <xf numFmtId="199" fontId="0" fillId="0" borderId="40" xfId="0" applyNumberFormat="1" applyFont="1" applyBorder="1" applyAlignment="1">
      <alignment vertical="center"/>
    </xf>
    <xf numFmtId="198" fontId="0" fillId="0" borderId="127" xfId="0" applyNumberFormat="1" applyFont="1" applyBorder="1" applyAlignment="1">
      <alignment vertical="center"/>
    </xf>
    <xf numFmtId="0" fontId="0" fillId="23" borderId="91" xfId="0" applyFont="1" applyFill="1" applyBorder="1" applyAlignment="1">
      <alignment horizontal="center" vertical="center"/>
    </xf>
    <xf numFmtId="0" fontId="0" fillId="23" borderId="92" xfId="0" applyFont="1" applyFill="1" applyBorder="1" applyAlignment="1">
      <alignment horizontal="center" vertical="center"/>
    </xf>
    <xf numFmtId="0" fontId="0" fillId="23" borderId="93" xfId="0" applyFont="1" applyFill="1" applyBorder="1" applyAlignment="1">
      <alignment horizontal="center" vertical="center"/>
    </xf>
    <xf numFmtId="0" fontId="0" fillId="0" borderId="50" xfId="0" applyFont="1" applyBorder="1" applyAlignment="1">
      <alignment horizontal="left" vertical="center"/>
    </xf>
    <xf numFmtId="0" fontId="0" fillId="0" borderId="19" xfId="0" applyFont="1" applyBorder="1" applyAlignment="1">
      <alignment horizontal="left" vertical="center"/>
    </xf>
    <xf numFmtId="204" fontId="0" fillId="0" borderId="20" xfId="0" applyNumberFormat="1"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0" fillId="0" borderId="40" xfId="0" applyFont="1" applyBorder="1" applyAlignment="1">
      <alignment horizontal="center" vertical="center"/>
    </xf>
    <xf numFmtId="0" fontId="9" fillId="29" borderId="10" xfId="61" applyFont="1" applyFill="1" applyBorder="1" applyAlignment="1">
      <alignment horizontal="center"/>
      <protection/>
    </xf>
    <xf numFmtId="0" fontId="9" fillId="29" borderId="128" xfId="61" applyFont="1" applyFill="1" applyBorder="1" applyAlignment="1">
      <alignment horizontal="center"/>
      <protection/>
    </xf>
    <xf numFmtId="196" fontId="0" fillId="0" borderId="10" xfId="0" applyNumberFormat="1" applyFont="1" applyBorder="1" applyAlignment="1">
      <alignment vertical="center"/>
    </xf>
    <xf numFmtId="0" fontId="0" fillId="0" borderId="10" xfId="0" applyFont="1" applyBorder="1" applyAlignment="1">
      <alignment horizontal="center" vertical="center"/>
    </xf>
    <xf numFmtId="0" fontId="9" fillId="0" borderId="10" xfId="61" applyFont="1" applyFill="1" applyBorder="1" applyAlignment="1">
      <alignment/>
      <protection/>
    </xf>
    <xf numFmtId="196" fontId="9" fillId="0" borderId="10" xfId="61" applyNumberFormat="1" applyFont="1" applyFill="1" applyBorder="1" applyAlignment="1">
      <alignment horizontal="right"/>
      <protection/>
    </xf>
    <xf numFmtId="196" fontId="10" fillId="0" borderId="10" xfId="61" applyNumberFormat="1" applyFont="1" applyFill="1" applyBorder="1" applyAlignment="1">
      <alignment horizontal="right"/>
      <protection/>
    </xf>
    <xf numFmtId="0" fontId="10" fillId="0" borderId="10" xfId="61" applyNumberFormat="1" applyFont="1" applyFill="1" applyBorder="1" applyAlignment="1">
      <alignment/>
      <protection/>
    </xf>
    <xf numFmtId="0" fontId="10" fillId="0" borderId="10" xfId="61" applyFont="1" applyFill="1" applyBorder="1" applyAlignment="1">
      <alignment/>
      <protection/>
    </xf>
    <xf numFmtId="0" fontId="9" fillId="0" borderId="0" xfId="61" applyFont="1" applyFill="1" applyBorder="1" applyAlignment="1">
      <alignment/>
      <protection/>
    </xf>
    <xf numFmtId="196" fontId="10" fillId="0" borderId="0" xfId="61" applyNumberFormat="1" applyFont="1" applyFill="1" applyBorder="1" applyAlignment="1">
      <alignment horizontal="right"/>
      <protection/>
    </xf>
    <xf numFmtId="0" fontId="0" fillId="0" borderId="0" xfId="0" applyFont="1" applyBorder="1" applyAlignment="1">
      <alignment horizontal="center" vertical="center"/>
    </xf>
    <xf numFmtId="0" fontId="10" fillId="0" borderId="0" xfId="61" applyFont="1" applyFill="1" applyBorder="1" applyAlignment="1">
      <alignment/>
      <protection/>
    </xf>
    <xf numFmtId="196" fontId="9" fillId="0" borderId="0" xfId="61" applyNumberFormat="1" applyFont="1" applyFill="1" applyBorder="1" applyAlignment="1">
      <alignment horizontal="right"/>
      <protection/>
    </xf>
    <xf numFmtId="0" fontId="9" fillId="0" borderId="50" xfId="61" applyNumberFormat="1" applyFont="1" applyFill="1" applyBorder="1" applyAlignment="1">
      <alignment horizontal="center" vertical="center" wrapText="1"/>
      <protection/>
    </xf>
    <xf numFmtId="196" fontId="9" fillId="0" borderId="19" xfId="61" applyNumberFormat="1" applyFont="1" applyFill="1" applyBorder="1" applyAlignment="1">
      <alignment horizontal="center" vertical="center" wrapText="1"/>
      <protection/>
    </xf>
    <xf numFmtId="0" fontId="0" fillId="0" borderId="20" xfId="0" applyFont="1" applyBorder="1" applyAlignment="1">
      <alignment horizontal="center" vertical="center"/>
    </xf>
    <xf numFmtId="0" fontId="0" fillId="0" borderId="10" xfId="0" applyFont="1" applyBorder="1" applyAlignment="1">
      <alignment vertical="center"/>
    </xf>
    <xf numFmtId="196" fontId="0" fillId="0" borderId="10" xfId="0" applyNumberFormat="1" applyFont="1" applyBorder="1" applyAlignment="1">
      <alignment vertical="center"/>
    </xf>
    <xf numFmtId="0" fontId="9" fillId="0" borderId="21" xfId="61" applyNumberFormat="1" applyFont="1" applyFill="1" applyBorder="1" applyAlignment="1">
      <alignment horizontal="center" vertical="center" wrapText="1"/>
      <protection/>
    </xf>
    <xf numFmtId="196" fontId="0" fillId="0" borderId="10" xfId="0" applyNumberFormat="1" applyFont="1" applyBorder="1" applyAlignment="1">
      <alignment horizontal="center" vertical="center"/>
    </xf>
    <xf numFmtId="196" fontId="9" fillId="0" borderId="10" xfId="61" applyNumberFormat="1" applyFont="1" applyFill="1" applyBorder="1" applyAlignment="1">
      <alignment horizontal="center" vertical="center" wrapText="1"/>
      <protection/>
    </xf>
    <xf numFmtId="0" fontId="9" fillId="0" borderId="10" xfId="61" applyFont="1" applyFill="1" applyBorder="1" applyAlignment="1">
      <alignment wrapText="1"/>
      <protection/>
    </xf>
    <xf numFmtId="196" fontId="9" fillId="0" borderId="10" xfId="61" applyNumberFormat="1" applyFont="1" applyFill="1" applyBorder="1" applyAlignment="1">
      <alignment horizontal="right" wrapText="1"/>
      <protection/>
    </xf>
    <xf numFmtId="0" fontId="9" fillId="0" borderId="67" xfId="61" applyNumberFormat="1" applyFont="1" applyFill="1" applyBorder="1" applyAlignment="1">
      <alignment horizontal="center" vertical="center" wrapText="1"/>
      <protection/>
    </xf>
    <xf numFmtId="0" fontId="0" fillId="0" borderId="32"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Border="1" applyAlignment="1">
      <alignment horizontal="center" vertical="center"/>
    </xf>
    <xf numFmtId="196" fontId="0" fillId="0" borderId="19"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9" fillId="0" borderId="50" xfId="61" applyFont="1" applyFill="1" applyBorder="1" applyAlignment="1">
      <alignment horizontal="center" vertical="center" wrapText="1"/>
      <protection/>
    </xf>
    <xf numFmtId="0" fontId="0" fillId="0" borderId="0" xfId="0" applyFont="1" applyAlignment="1">
      <alignment vertical="center"/>
    </xf>
    <xf numFmtId="0" fontId="9" fillId="0" borderId="21"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9" fillId="0" borderId="25" xfId="61" applyFont="1" applyFill="1" applyBorder="1" applyAlignment="1">
      <alignment horizontal="center" vertical="center" wrapText="1"/>
      <protection/>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9" fillId="0" borderId="23" xfId="61" applyFont="1" applyFill="1" applyBorder="1" applyAlignment="1">
      <alignment horizontal="center" vertical="center" wrapText="1"/>
      <protection/>
    </xf>
    <xf numFmtId="0" fontId="9" fillId="0" borderId="42" xfId="61" applyFont="1" applyFill="1" applyBorder="1" applyAlignment="1">
      <alignment horizontal="center" vertical="center" wrapText="1"/>
      <protection/>
    </xf>
    <xf numFmtId="0" fontId="0" fillId="0" borderId="43" xfId="0" applyFont="1" applyBorder="1" applyAlignment="1">
      <alignment horizontal="center" vertical="center"/>
    </xf>
    <xf numFmtId="9" fontId="0" fillId="0" borderId="10" xfId="42" applyBorder="1" applyAlignment="1">
      <alignment vertical="center"/>
    </xf>
    <xf numFmtId="9" fontId="0" fillId="0" borderId="17" xfId="42" applyBorder="1" applyAlignment="1">
      <alignment vertical="center"/>
    </xf>
    <xf numFmtId="9" fontId="0" fillId="0" borderId="28" xfId="42" applyBorder="1" applyAlignment="1">
      <alignment vertical="center"/>
    </xf>
    <xf numFmtId="9" fontId="0" fillId="0" borderId="40" xfId="42" applyBorder="1" applyAlignment="1">
      <alignment vertical="center"/>
    </xf>
    <xf numFmtId="38" fontId="0" fillId="0" borderId="17" xfId="49" applyFont="1" applyFill="1" applyBorder="1" applyAlignment="1">
      <alignment vertical="center"/>
    </xf>
    <xf numFmtId="38" fontId="0" fillId="0" borderId="40" xfId="49" applyFont="1" applyFill="1" applyBorder="1" applyAlignment="1">
      <alignment vertical="center"/>
    </xf>
    <xf numFmtId="38" fontId="0" fillId="0" borderId="0" xfId="49" applyBorder="1" applyAlignment="1">
      <alignment vertical="center"/>
    </xf>
    <xf numFmtId="38" fontId="0" fillId="0" borderId="129" xfId="49" applyBorder="1" applyAlignment="1">
      <alignment vertical="center"/>
    </xf>
    <xf numFmtId="38" fontId="0" fillId="0" borderId="47" xfId="49" applyBorder="1" applyAlignment="1">
      <alignment vertical="center"/>
    </xf>
    <xf numFmtId="38" fontId="0" fillId="0" borderId="130" xfId="49" applyBorder="1" applyAlignment="1">
      <alignment vertical="center"/>
    </xf>
    <xf numFmtId="38" fontId="0" fillId="21" borderId="28" xfId="49" applyFill="1" applyBorder="1" applyAlignment="1">
      <alignment vertical="center"/>
    </xf>
    <xf numFmtId="38" fontId="0" fillId="21" borderId="40" xfId="49" applyFill="1" applyBorder="1" applyAlignment="1">
      <alignment vertical="center"/>
    </xf>
    <xf numFmtId="38" fontId="0" fillId="4" borderId="32" xfId="49" applyFill="1" applyBorder="1" applyAlignment="1">
      <alignment vertical="center"/>
    </xf>
    <xf numFmtId="38" fontId="0" fillId="4" borderId="84" xfId="49" applyFill="1" applyBorder="1" applyAlignment="1">
      <alignment vertical="center"/>
    </xf>
    <xf numFmtId="38" fontId="0" fillId="27" borderId="32" xfId="49" applyFill="1" applyBorder="1" applyAlignment="1">
      <alignment vertical="center"/>
    </xf>
    <xf numFmtId="38" fontId="0" fillId="27" borderId="84" xfId="49" applyFill="1" applyBorder="1" applyAlignment="1">
      <alignment vertical="center"/>
    </xf>
    <xf numFmtId="184" fontId="0" fillId="0" borderId="73" xfId="49" applyNumberFormat="1" applyBorder="1" applyAlignment="1">
      <alignment vertical="center"/>
    </xf>
    <xf numFmtId="184" fontId="0" fillId="0" borderId="70" xfId="49" applyNumberFormat="1" applyBorder="1" applyAlignment="1">
      <alignment vertical="center"/>
    </xf>
    <xf numFmtId="184" fontId="0" fillId="0" borderId="78" xfId="49" applyNumberFormat="1" applyBorder="1" applyAlignment="1">
      <alignment vertical="center"/>
    </xf>
    <xf numFmtId="0" fontId="0" fillId="21" borderId="10" xfId="0" applyNumberFormat="1" applyFont="1" applyFill="1" applyBorder="1" applyAlignment="1">
      <alignment horizontal="center" vertical="center" textRotation="255"/>
    </xf>
    <xf numFmtId="0" fontId="0" fillId="21" borderId="10" xfId="0" applyFont="1" applyFill="1" applyBorder="1" applyAlignment="1">
      <alignment vertical="center"/>
    </xf>
    <xf numFmtId="0" fontId="0" fillId="21" borderId="10" xfId="0" applyNumberFormat="1" applyFont="1" applyFill="1" applyBorder="1" applyAlignment="1">
      <alignment vertical="center"/>
    </xf>
    <xf numFmtId="0" fontId="0" fillId="7" borderId="10" xfId="0" applyFont="1" applyFill="1" applyBorder="1" applyAlignment="1">
      <alignment horizontal="center" vertical="center" textRotation="255"/>
    </xf>
    <xf numFmtId="0" fontId="0" fillId="7" borderId="10" xfId="0" applyFont="1" applyFill="1" applyBorder="1" applyAlignment="1">
      <alignment vertical="center"/>
    </xf>
    <xf numFmtId="0" fontId="0" fillId="4" borderId="10" xfId="0" applyFont="1" applyFill="1" applyBorder="1" applyAlignment="1">
      <alignment horizontal="center" vertical="center" textRotation="255"/>
    </xf>
    <xf numFmtId="0" fontId="0" fillId="4" borderId="10" xfId="0" applyFont="1" applyFill="1" applyBorder="1" applyAlignment="1">
      <alignment vertical="center"/>
    </xf>
    <xf numFmtId="0" fontId="0" fillId="27" borderId="10" xfId="0" applyFont="1" applyFill="1" applyBorder="1" applyAlignment="1">
      <alignment horizontal="center" vertical="center" textRotation="255"/>
    </xf>
    <xf numFmtId="0" fontId="0" fillId="27" borderId="10" xfId="0" applyFont="1" applyFill="1" applyBorder="1" applyAlignment="1">
      <alignment vertical="center"/>
    </xf>
    <xf numFmtId="0" fontId="0" fillId="3" borderId="10" xfId="0" applyFont="1" applyFill="1" applyBorder="1" applyAlignment="1">
      <alignment horizontal="center" vertical="center" textRotation="255"/>
    </xf>
    <xf numFmtId="0" fontId="0" fillId="3" borderId="10" xfId="0" applyFont="1" applyFill="1" applyBorder="1" applyAlignment="1">
      <alignment vertical="center"/>
    </xf>
    <xf numFmtId="0" fontId="0" fillId="23" borderId="10" xfId="0" applyFont="1" applyFill="1" applyBorder="1" applyAlignment="1">
      <alignment horizontal="center" vertical="center"/>
    </xf>
    <xf numFmtId="38" fontId="0" fillId="0" borderId="50" xfId="49" applyBorder="1" applyAlignment="1">
      <alignment vertical="center"/>
    </xf>
    <xf numFmtId="38" fontId="0" fillId="21" borderId="20" xfId="49" applyFill="1" applyBorder="1" applyAlignment="1">
      <alignment vertical="center"/>
    </xf>
    <xf numFmtId="38" fontId="0" fillId="0" borderId="109" xfId="49" applyBorder="1" applyAlignment="1">
      <alignment vertical="center"/>
    </xf>
    <xf numFmtId="38" fontId="0" fillId="4" borderId="20" xfId="49" applyFill="1" applyBorder="1" applyAlignment="1">
      <alignment vertical="center"/>
    </xf>
    <xf numFmtId="38" fontId="0" fillId="0" borderId="21" xfId="49" applyBorder="1" applyAlignment="1">
      <alignment vertical="center"/>
    </xf>
    <xf numFmtId="38" fontId="0" fillId="21" borderId="17" xfId="49" applyFill="1" applyBorder="1" applyAlignment="1">
      <alignment vertical="center"/>
    </xf>
    <xf numFmtId="38" fontId="0" fillId="0" borderId="124" xfId="49" applyBorder="1" applyAlignment="1">
      <alignment vertical="center"/>
    </xf>
    <xf numFmtId="38" fontId="0" fillId="4" borderId="17" xfId="49" applyFill="1" applyBorder="1" applyAlignment="1">
      <alignment vertical="center"/>
    </xf>
    <xf numFmtId="38" fontId="0" fillId="0" borderId="25" xfId="49" applyBorder="1" applyAlignment="1">
      <alignment vertical="center"/>
    </xf>
    <xf numFmtId="38" fontId="0" fillId="21" borderId="26" xfId="49" applyFill="1" applyBorder="1" applyAlignment="1">
      <alignment vertical="center"/>
    </xf>
    <xf numFmtId="38" fontId="0" fillId="0" borderId="131" xfId="49" applyBorder="1" applyAlignment="1">
      <alignment vertical="center"/>
    </xf>
    <xf numFmtId="38" fontId="0" fillId="4" borderId="26" xfId="49" applyFill="1" applyBorder="1" applyAlignment="1">
      <alignment vertical="center"/>
    </xf>
    <xf numFmtId="38" fontId="0" fillId="27" borderId="23" xfId="49" applyFill="1" applyBorder="1" applyAlignment="1">
      <alignment vertical="center"/>
    </xf>
    <xf numFmtId="38" fontId="0" fillId="27" borderId="42" xfId="49" applyFill="1" applyBorder="1" applyAlignment="1">
      <alignment vertical="center"/>
    </xf>
    <xf numFmtId="38" fontId="0" fillId="27" borderId="43" xfId="49" applyFill="1" applyBorder="1" applyAlignment="1">
      <alignment vertical="center"/>
    </xf>
    <xf numFmtId="38" fontId="0" fillId="27" borderId="132" xfId="49" applyFill="1" applyBorder="1" applyAlignment="1">
      <alignment vertical="center"/>
    </xf>
    <xf numFmtId="0" fontId="0" fillId="30" borderId="106" xfId="0" applyFill="1" applyBorder="1" applyAlignment="1">
      <alignment horizontal="center" vertical="center"/>
    </xf>
    <xf numFmtId="0" fontId="0" fillId="30" borderId="107" xfId="0" applyFill="1" applyBorder="1" applyAlignment="1">
      <alignment horizontal="center" vertical="center"/>
    </xf>
    <xf numFmtId="0" fontId="0" fillId="30" borderId="133" xfId="0" applyFill="1" applyBorder="1" applyAlignment="1">
      <alignment horizontal="center" vertical="center"/>
    </xf>
    <xf numFmtId="0" fontId="0" fillId="30" borderId="100" xfId="0" applyFill="1" applyBorder="1" applyAlignment="1">
      <alignment horizontal="center" vertical="center"/>
    </xf>
    <xf numFmtId="0" fontId="0" fillId="30" borderId="108" xfId="0" applyFill="1" applyBorder="1" applyAlignment="1">
      <alignment horizontal="center" vertical="center"/>
    </xf>
    <xf numFmtId="0" fontId="0" fillId="0" borderId="68" xfId="0" applyBorder="1" applyAlignment="1">
      <alignment horizontal="distributed" vertical="center"/>
    </xf>
    <xf numFmtId="0" fontId="0" fillId="0" borderId="69"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180" fontId="0" fillId="0" borderId="129" xfId="0" applyNumberFormat="1" applyBorder="1" applyAlignment="1">
      <alignment vertical="center"/>
    </xf>
    <xf numFmtId="0" fontId="0" fillId="0" borderId="70" xfId="0" applyBorder="1" applyAlignment="1">
      <alignment horizontal="distributed" vertical="center"/>
    </xf>
    <xf numFmtId="0" fontId="0" fillId="0" borderId="113" xfId="0" applyBorder="1" applyAlignment="1">
      <alignment vertical="center"/>
    </xf>
    <xf numFmtId="0" fontId="0" fillId="0" borderId="136" xfId="0" applyBorder="1" applyAlignment="1">
      <alignment vertical="center"/>
    </xf>
    <xf numFmtId="180" fontId="0" fillId="0" borderId="47" xfId="0" applyNumberFormat="1" applyBorder="1" applyAlignment="1">
      <alignment vertical="center"/>
    </xf>
    <xf numFmtId="0" fontId="0" fillId="0" borderId="78" xfId="0" applyBorder="1" applyAlignment="1">
      <alignment horizontal="distributed" vertical="center"/>
    </xf>
    <xf numFmtId="0" fontId="0" fillId="0" borderId="75"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180" fontId="0" fillId="0" borderId="76" xfId="0" applyNumberFormat="1" applyBorder="1" applyAlignment="1">
      <alignment vertical="center"/>
    </xf>
    <xf numFmtId="235" fontId="0" fillId="0" borderId="94" xfId="0" applyNumberFormat="1" applyBorder="1" applyAlignment="1">
      <alignment horizontal="left" vertical="center"/>
    </xf>
    <xf numFmtId="0" fontId="0" fillId="23" borderId="139" xfId="0" applyFill="1" applyBorder="1" applyAlignment="1">
      <alignment horizontal="center" vertical="center"/>
    </xf>
    <xf numFmtId="0" fontId="0" fillId="23" borderId="140" xfId="0" applyFill="1" applyBorder="1" applyAlignment="1">
      <alignment horizontal="center" vertical="center"/>
    </xf>
    <xf numFmtId="0" fontId="0" fillId="23" borderId="141" xfId="0" applyFill="1" applyBorder="1" applyAlignment="1">
      <alignment horizontal="center" vertical="center"/>
    </xf>
    <xf numFmtId="0" fontId="0" fillId="23" borderId="142" xfId="0" applyFill="1" applyBorder="1" applyAlignment="1">
      <alignment horizontal="center"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23" xfId="0" applyBorder="1" applyAlignment="1">
      <alignment vertical="center"/>
    </xf>
    <xf numFmtId="0" fontId="0" fillId="23" borderId="21" xfId="0" applyFill="1" applyBorder="1" applyAlignment="1">
      <alignment horizontal="center" vertical="center"/>
    </xf>
    <xf numFmtId="0" fontId="0" fillId="23" borderId="17" xfId="0" applyFill="1" applyBorder="1" applyAlignment="1">
      <alignment horizontal="center" vertical="center"/>
    </xf>
    <xf numFmtId="0" fontId="0" fillId="23" borderId="22" xfId="0" applyFill="1" applyBorder="1" applyAlignment="1">
      <alignment horizontal="center" vertical="center"/>
    </xf>
    <xf numFmtId="0" fontId="0" fillId="23" borderId="31" xfId="0" applyFill="1" applyBorder="1" applyAlignment="1">
      <alignment horizontal="center" vertical="center"/>
    </xf>
    <xf numFmtId="229" fontId="0" fillId="0" borderId="50" xfId="0" applyNumberFormat="1" applyBorder="1" applyAlignment="1">
      <alignment horizontal="center" vertical="center"/>
    </xf>
    <xf numFmtId="229" fontId="0" fillId="0" borderId="20" xfId="0" applyNumberFormat="1" applyBorder="1" applyAlignment="1">
      <alignment horizontal="center" vertical="center"/>
    </xf>
    <xf numFmtId="229" fontId="0" fillId="0" borderId="17" xfId="0" applyNumberFormat="1" applyBorder="1" applyAlignment="1">
      <alignment horizontal="center" vertical="center"/>
    </xf>
    <xf numFmtId="229" fontId="0" fillId="0" borderId="40" xfId="0" applyNumberFormat="1" applyBorder="1" applyAlignment="1">
      <alignment horizontal="center"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27" xfId="0" applyBorder="1" applyAlignment="1">
      <alignment vertical="center"/>
    </xf>
    <xf numFmtId="0" fontId="0" fillId="23" borderId="50" xfId="0" applyFill="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9" fillId="0" borderId="17" xfId="61" applyFont="1" applyFill="1" applyBorder="1" applyAlignment="1">
      <alignment wrapText="1"/>
      <protection/>
    </xf>
    <xf numFmtId="0" fontId="0" fillId="0" borderId="28" xfId="0" applyFill="1" applyBorder="1" applyAlignment="1">
      <alignment horizontal="center" vertical="center"/>
    </xf>
    <xf numFmtId="0" fontId="0" fillId="0" borderId="40" xfId="0" applyFill="1" applyBorder="1" applyAlignment="1">
      <alignment horizontal="center" vertical="center"/>
    </xf>
    <xf numFmtId="0" fontId="0" fillId="0" borderId="0" xfId="0" applyFill="1" applyBorder="1" applyAlignment="1">
      <alignment vertical="center"/>
    </xf>
    <xf numFmtId="0" fontId="0" fillId="0" borderId="17" xfId="0" applyFont="1" applyBorder="1" applyAlignment="1">
      <alignment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23" borderId="23"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0" xfId="0" applyFont="1" applyBorder="1" applyAlignment="1">
      <alignment vertical="center"/>
    </xf>
    <xf numFmtId="0" fontId="0" fillId="0" borderId="0" xfId="0" applyNumberFormat="1" applyAlignment="1">
      <alignment vertical="center"/>
    </xf>
    <xf numFmtId="0" fontId="0" fillId="23" borderId="19" xfId="0" applyNumberFormat="1" applyFill="1" applyBorder="1" applyAlignment="1">
      <alignment horizontal="center" vertical="center"/>
    </xf>
    <xf numFmtId="0" fontId="0" fillId="23" borderId="20" xfId="0" applyNumberFormat="1" applyFill="1" applyBorder="1" applyAlignment="1">
      <alignment horizontal="center" vertical="center"/>
    </xf>
    <xf numFmtId="0" fontId="0" fillId="0" borderId="21" xfId="0" applyBorder="1" applyAlignment="1">
      <alignment vertical="center"/>
    </xf>
    <xf numFmtId="0" fontId="0" fillId="0" borderId="10" xfId="0" applyFill="1" applyBorder="1" applyAlignment="1">
      <alignment vertical="center"/>
    </xf>
    <xf numFmtId="0" fontId="0" fillId="0" borderId="10" xfId="0" applyNumberFormat="1" applyBorder="1" applyAlignment="1">
      <alignment vertical="center"/>
    </xf>
    <xf numFmtId="0" fontId="0" fillId="0" borderId="17" xfId="0" applyNumberFormat="1" applyBorder="1" applyAlignment="1">
      <alignment vertical="center"/>
    </xf>
    <xf numFmtId="0" fontId="0" fillId="0" borderId="10" xfId="0" applyNumberFormat="1" applyFill="1" applyBorder="1" applyAlignment="1">
      <alignment vertical="center"/>
    </xf>
    <xf numFmtId="0" fontId="6" fillId="0" borderId="10" xfId="0" applyNumberFormat="1" applyFont="1" applyFill="1" applyBorder="1" applyAlignment="1">
      <alignment vertical="center"/>
    </xf>
    <xf numFmtId="0" fontId="6" fillId="0" borderId="10" xfId="0" applyFont="1" applyFill="1" applyBorder="1" applyAlignment="1">
      <alignment vertical="center"/>
    </xf>
    <xf numFmtId="0" fontId="0" fillId="0" borderId="67" xfId="0" applyBorder="1" applyAlignment="1">
      <alignment vertical="center"/>
    </xf>
    <xf numFmtId="0" fontId="6" fillId="0" borderId="32" xfId="0" applyFont="1" applyFill="1" applyBorder="1" applyAlignment="1">
      <alignment vertical="center"/>
    </xf>
    <xf numFmtId="0" fontId="0" fillId="0" borderId="32" xfId="0" applyNumberFormat="1" applyBorder="1" applyAlignment="1">
      <alignment vertical="center"/>
    </xf>
    <xf numFmtId="0" fontId="0" fillId="0" borderId="84" xfId="0" applyNumberFormat="1" applyBorder="1" applyAlignment="1">
      <alignment vertical="center"/>
    </xf>
    <xf numFmtId="0" fontId="0" fillId="0" borderId="22" xfId="0" applyBorder="1" applyAlignment="1">
      <alignment vertical="center"/>
    </xf>
    <xf numFmtId="0" fontId="0" fillId="0" borderId="28" xfId="0" applyFill="1" applyBorder="1" applyAlignment="1">
      <alignment vertical="center"/>
    </xf>
    <xf numFmtId="0" fontId="0" fillId="0" borderId="28" xfId="0" applyNumberFormat="1" applyBorder="1" applyAlignment="1">
      <alignment vertical="center"/>
    </xf>
    <xf numFmtId="0" fontId="0" fillId="0" borderId="4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0" fillId="0" borderId="0" xfId="0" applyNumberFormat="1" applyBorder="1" applyAlignment="1">
      <alignment vertical="center"/>
    </xf>
    <xf numFmtId="0" fontId="6" fillId="0" borderId="0" xfId="0" applyFont="1" applyBorder="1" applyAlignment="1">
      <alignment vertical="center"/>
    </xf>
    <xf numFmtId="0" fontId="0" fillId="0" borderId="0" xfId="0" applyNumberFormat="1" applyAlignment="1">
      <alignment vertical="center"/>
    </xf>
    <xf numFmtId="0" fontId="0" fillId="23" borderId="33" xfId="0" applyNumberFormat="1" applyFill="1" applyBorder="1" applyAlignment="1">
      <alignment horizontal="center" vertical="center"/>
    </xf>
    <xf numFmtId="0" fontId="0" fillId="23" borderId="31" xfId="0" applyNumberFormat="1" applyFill="1" applyBorder="1" applyAlignment="1">
      <alignment horizontal="center" vertical="center"/>
    </xf>
    <xf numFmtId="0" fontId="0" fillId="23" borderId="50" xfId="0" applyNumberFormat="1" applyFont="1" applyFill="1" applyBorder="1" applyAlignment="1">
      <alignment horizontal="center" vertical="center"/>
    </xf>
    <xf numFmtId="0" fontId="0" fillId="27" borderId="19" xfId="0" applyNumberFormat="1" applyFont="1" applyFill="1" applyBorder="1" applyAlignment="1">
      <alignment vertical="center"/>
    </xf>
    <xf numFmtId="0" fontId="0" fillId="0" borderId="19" xfId="0" applyNumberFormat="1" applyFill="1" applyBorder="1" applyAlignment="1">
      <alignment vertical="center"/>
    </xf>
    <xf numFmtId="0" fontId="0" fillId="0" borderId="20" xfId="0" applyNumberFormat="1" applyBorder="1" applyAlignment="1">
      <alignment vertical="center"/>
    </xf>
    <xf numFmtId="0" fontId="0" fillId="23" borderId="21" xfId="0" applyNumberFormat="1" applyFont="1" applyFill="1" applyBorder="1" applyAlignment="1">
      <alignment horizontal="center" vertical="center"/>
    </xf>
    <xf numFmtId="0" fontId="0" fillId="27" borderId="10" xfId="0" applyFont="1" applyFill="1" applyBorder="1" applyAlignment="1">
      <alignment vertical="center"/>
    </xf>
    <xf numFmtId="0" fontId="0" fillId="23" borderId="67" xfId="0" applyNumberFormat="1" applyFont="1" applyFill="1" applyBorder="1" applyAlignment="1">
      <alignment horizontal="center" vertical="center"/>
    </xf>
    <xf numFmtId="0" fontId="0" fillId="30" borderId="32" xfId="0" applyFont="1" applyFill="1" applyBorder="1" applyAlignment="1">
      <alignment vertical="center"/>
    </xf>
    <xf numFmtId="0" fontId="0" fillId="27" borderId="19" xfId="0" applyFont="1" applyFill="1" applyBorder="1" applyAlignment="1">
      <alignment vertical="center"/>
    </xf>
    <xf numFmtId="0" fontId="0" fillId="23" borderId="21" xfId="0" applyFont="1" applyFill="1" applyBorder="1" applyAlignment="1">
      <alignment horizontal="center" vertical="center"/>
    </xf>
    <xf numFmtId="0" fontId="0" fillId="23" borderId="67" xfId="0" applyFont="1" applyFill="1" applyBorder="1" applyAlignment="1">
      <alignment horizontal="center" vertical="center"/>
    </xf>
    <xf numFmtId="0" fontId="0" fillId="0" borderId="19" xfId="0" applyNumberFormat="1" applyBorder="1" applyAlignment="1">
      <alignment vertical="center"/>
    </xf>
    <xf numFmtId="0" fontId="0" fillId="23" borderId="22" xfId="0" applyFont="1" applyFill="1" applyBorder="1" applyAlignment="1">
      <alignment horizontal="center" vertical="center"/>
    </xf>
    <xf numFmtId="0" fontId="0" fillId="30" borderId="28" xfId="0" applyFont="1" applyFill="1" applyBorder="1" applyAlignment="1">
      <alignment vertical="center"/>
    </xf>
    <xf numFmtId="0" fontId="0" fillId="23" borderId="93" xfId="0" applyFill="1" applyBorder="1" applyAlignment="1">
      <alignment horizontal="center" vertical="center"/>
    </xf>
    <xf numFmtId="0" fontId="0" fillId="0" borderId="149" xfId="0" applyBorder="1" applyAlignment="1">
      <alignment horizontal="distributed" vertical="center"/>
    </xf>
    <xf numFmtId="233" fontId="0" fillId="0" borderId="52" xfId="0" applyNumberFormat="1" applyBorder="1" applyAlignment="1">
      <alignment vertical="center"/>
    </xf>
    <xf numFmtId="233" fontId="0" fillId="0" borderId="150" xfId="0" applyNumberFormat="1" applyBorder="1" applyAlignment="1">
      <alignment vertical="center"/>
    </xf>
    <xf numFmtId="0" fontId="0" fillId="0" borderId="151" xfId="0" applyBorder="1" applyAlignment="1">
      <alignment horizontal="center" vertical="center"/>
    </xf>
    <xf numFmtId="233" fontId="0" fillId="0" borderId="46" xfId="0" applyNumberFormat="1" applyBorder="1" applyAlignment="1">
      <alignment vertical="center"/>
    </xf>
    <xf numFmtId="233" fontId="0" fillId="0" borderId="113" xfId="0" applyNumberFormat="1" applyBorder="1" applyAlignment="1">
      <alignment vertical="center"/>
    </xf>
    <xf numFmtId="0" fontId="0" fillId="0" borderId="152" xfId="0" applyBorder="1" applyAlignment="1">
      <alignment horizontal="center" vertical="center"/>
    </xf>
    <xf numFmtId="0" fontId="0" fillId="0" borderId="23" xfId="0" applyBorder="1" applyAlignment="1">
      <alignment horizontal="center" vertical="center"/>
    </xf>
    <xf numFmtId="180" fontId="0" fillId="0" borderId="42" xfId="0" applyNumberFormat="1" applyBorder="1" applyAlignment="1">
      <alignment vertical="center"/>
    </xf>
    <xf numFmtId="180" fontId="0" fillId="0" borderId="153" xfId="0" applyNumberFormat="1" applyBorder="1" applyAlignment="1">
      <alignment vertical="center"/>
    </xf>
    <xf numFmtId="0" fontId="0" fillId="0" borderId="154" xfId="0" applyBorder="1" applyAlignment="1">
      <alignment vertical="center"/>
    </xf>
    <xf numFmtId="0" fontId="0" fillId="7" borderId="10" xfId="0" applyFill="1" applyBorder="1" applyAlignment="1">
      <alignment horizontal="center" vertical="center"/>
    </xf>
    <xf numFmtId="38" fontId="0" fillId="7" borderId="10" xfId="49" applyFill="1" applyBorder="1" applyAlignment="1">
      <alignment horizontal="center" vertical="center"/>
    </xf>
    <xf numFmtId="0" fontId="0" fillId="21" borderId="50" xfId="0" applyFont="1" applyFill="1" applyBorder="1" applyAlignment="1">
      <alignment horizontal="center" vertical="center"/>
    </xf>
    <xf numFmtId="0" fontId="0" fillId="21" borderId="155" xfId="0" applyFont="1" applyFill="1" applyBorder="1" applyAlignment="1">
      <alignment horizontal="center" vertical="center"/>
    </xf>
    <xf numFmtId="0" fontId="0" fillId="21" borderId="104" xfId="0" applyFont="1" applyFill="1" applyBorder="1" applyAlignment="1">
      <alignment horizontal="center" vertical="center"/>
    </xf>
    <xf numFmtId="0" fontId="0" fillId="21" borderId="25" xfId="0" applyFont="1" applyFill="1" applyBorder="1" applyAlignment="1">
      <alignment horizontal="center" vertical="center"/>
    </xf>
    <xf numFmtId="0" fontId="0" fillId="21" borderId="27" xfId="0" applyFont="1" applyFill="1" applyBorder="1" applyAlignment="1">
      <alignment horizontal="center" vertical="center"/>
    </xf>
    <xf numFmtId="0" fontId="0" fillId="21" borderId="156" xfId="0" applyFont="1" applyFill="1" applyBorder="1" applyAlignment="1">
      <alignment horizontal="center" vertical="center"/>
    </xf>
    <xf numFmtId="0" fontId="0" fillId="21" borderId="157" xfId="0" applyFont="1" applyFill="1" applyBorder="1" applyAlignment="1">
      <alignment horizontal="center" vertical="center"/>
    </xf>
    <xf numFmtId="0" fontId="0" fillId="0" borderId="158" xfId="0" applyBorder="1" applyAlignment="1">
      <alignment horizontal="center" vertical="center"/>
    </xf>
    <xf numFmtId="0" fontId="0" fillId="4" borderId="96" xfId="0" applyFill="1" applyBorder="1" applyAlignment="1">
      <alignment horizontal="distributed" vertical="center" indent="1"/>
    </xf>
    <xf numFmtId="38" fontId="0" fillId="0" borderId="82" xfId="49" applyBorder="1" applyAlignment="1">
      <alignment vertical="center"/>
    </xf>
    <xf numFmtId="38" fontId="0" fillId="0" borderId="159" xfId="49" applyBorder="1" applyAlignment="1">
      <alignment vertical="center"/>
    </xf>
    <xf numFmtId="38" fontId="0" fillId="4" borderId="29" xfId="49" applyFill="1" applyBorder="1" applyAlignment="1">
      <alignment vertical="center"/>
    </xf>
    <xf numFmtId="9" fontId="0" fillId="0" borderId="103" xfId="42" applyBorder="1" applyAlignment="1">
      <alignment vertical="center"/>
    </xf>
    <xf numFmtId="0" fontId="0" fillId="4" borderId="21" xfId="0" applyFill="1" applyBorder="1" applyAlignment="1">
      <alignment horizontal="distributed" vertical="center" indent="1"/>
    </xf>
    <xf numFmtId="38" fontId="0" fillId="0" borderId="160" xfId="49" applyBorder="1" applyAlignment="1">
      <alignment vertical="center"/>
    </xf>
    <xf numFmtId="38" fontId="0" fillId="4" borderId="105" xfId="49" applyFill="1" applyBorder="1" applyAlignment="1">
      <alignment vertical="center"/>
    </xf>
    <xf numFmtId="9" fontId="0" fillId="0" borderId="123" xfId="42" applyBorder="1" applyAlignment="1">
      <alignment vertical="center"/>
    </xf>
    <xf numFmtId="0" fontId="0" fillId="4" borderId="25" xfId="0" applyFill="1" applyBorder="1" applyAlignment="1">
      <alignment horizontal="distributed" vertical="center" indent="1"/>
    </xf>
    <xf numFmtId="38" fontId="0" fillId="0" borderId="156" xfId="49" applyBorder="1" applyAlignment="1">
      <alignment vertical="center"/>
    </xf>
    <xf numFmtId="38" fontId="0" fillId="4" borderId="157" xfId="49" applyFill="1" applyBorder="1" applyAlignment="1">
      <alignment vertical="center"/>
    </xf>
    <xf numFmtId="9" fontId="0" fillId="0" borderId="161" xfId="42" applyBorder="1" applyAlignment="1">
      <alignment vertical="center"/>
    </xf>
    <xf numFmtId="0" fontId="0" fillId="27" borderId="23" xfId="0" applyFill="1" applyBorder="1" applyAlignment="1">
      <alignment horizontal="center" vertical="center"/>
    </xf>
    <xf numFmtId="38" fontId="0" fillId="27" borderId="153" xfId="49" applyFill="1" applyBorder="1" applyAlignment="1">
      <alignment vertical="center"/>
    </xf>
    <xf numFmtId="38" fontId="0" fillId="27" borderId="94" xfId="49" applyFill="1" applyBorder="1" applyAlignment="1">
      <alignment vertical="center"/>
    </xf>
    <xf numFmtId="0" fontId="0" fillId="0" borderId="162" xfId="0" applyBorder="1" applyAlignment="1">
      <alignment vertical="center"/>
    </xf>
    <xf numFmtId="0" fontId="0" fillId="0" borderId="0" xfId="0" applyAlignment="1">
      <alignment vertical="center"/>
    </xf>
    <xf numFmtId="14" fontId="0" fillId="0" borderId="0" xfId="0" applyNumberFormat="1" applyAlignment="1">
      <alignment vertical="center"/>
    </xf>
    <xf numFmtId="0" fontId="0" fillId="23" borderId="10" xfId="0" applyFill="1" applyBorder="1" applyAlignment="1">
      <alignment horizontal="center" vertical="center" wrapText="1"/>
    </xf>
    <xf numFmtId="0" fontId="0" fillId="4" borderId="10" xfId="0" applyFill="1" applyBorder="1" applyAlignment="1">
      <alignment horizontal="center" vertical="center"/>
    </xf>
    <xf numFmtId="198" fontId="0" fillId="0" borderId="10" xfId="0" applyNumberFormat="1" applyBorder="1" applyAlignment="1">
      <alignment vertical="center"/>
    </xf>
    <xf numFmtId="0" fontId="0" fillId="21" borderId="10" xfId="0" applyFill="1" applyBorder="1" applyAlignment="1">
      <alignment horizontal="center" vertical="center"/>
    </xf>
    <xf numFmtId="237" fontId="0" fillId="0" borderId="10" xfId="0" applyNumberFormat="1" applyBorder="1" applyAlignment="1">
      <alignment horizontal="center" vertical="center"/>
    </xf>
    <xf numFmtId="6" fontId="0" fillId="0" borderId="10" xfId="58" applyBorder="1" applyAlignment="1">
      <alignment vertical="center"/>
    </xf>
    <xf numFmtId="0" fontId="0" fillId="4" borderId="10" xfId="0" applyFill="1" applyBorder="1" applyAlignment="1">
      <alignment horizontal="center" vertical="center"/>
    </xf>
    <xf numFmtId="236" fontId="0" fillId="0" borderId="10" xfId="0" applyNumberFormat="1" applyBorder="1" applyAlignment="1">
      <alignment horizontal="center" vertical="center"/>
    </xf>
    <xf numFmtId="0" fontId="0" fillId="23" borderId="18" xfId="0" applyFill="1" applyBorder="1" applyAlignment="1">
      <alignment horizontal="center" vertical="center"/>
    </xf>
    <xf numFmtId="0" fontId="0" fillId="23" borderId="119" xfId="0" applyFill="1" applyBorder="1" applyAlignment="1">
      <alignment horizontal="center" vertical="center"/>
    </xf>
    <xf numFmtId="0" fontId="0" fillId="23" borderId="20" xfId="0" applyFill="1" applyBorder="1" applyAlignment="1">
      <alignment horizontal="center"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21"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27" borderId="10" xfId="0" applyFill="1" applyBorder="1" applyAlignment="1">
      <alignment horizontal="center" vertical="center"/>
    </xf>
    <xf numFmtId="0" fontId="0" fillId="27" borderId="106" xfId="0" applyFont="1" applyFill="1" applyBorder="1" applyAlignment="1">
      <alignment horizontal="center" vertical="center"/>
    </xf>
    <xf numFmtId="0" fontId="0" fillId="27" borderId="107" xfId="0" applyFont="1" applyFill="1" applyBorder="1" applyAlignment="1">
      <alignment horizontal="center" vertical="center"/>
    </xf>
    <xf numFmtId="0" fontId="0" fillId="27" borderId="108" xfId="0" applyFont="1" applyFill="1" applyBorder="1" applyAlignment="1">
      <alignment horizontal="center" vertical="center"/>
    </xf>
    <xf numFmtId="0" fontId="0" fillId="21" borderId="96" xfId="0" applyNumberFormat="1" applyFont="1" applyFill="1" applyBorder="1" applyAlignment="1">
      <alignment horizontal="center" vertical="center"/>
    </xf>
    <xf numFmtId="0" fontId="0" fillId="0" borderId="82" xfId="0" applyNumberFormat="1" applyFont="1" applyBorder="1" applyAlignment="1">
      <alignment vertical="center"/>
    </xf>
    <xf numFmtId="38" fontId="0" fillId="0" borderId="83" xfId="49" applyFont="1" applyBorder="1" applyAlignment="1">
      <alignment vertical="center"/>
    </xf>
    <xf numFmtId="0" fontId="0" fillId="21" borderId="21" xfId="0" applyNumberFormat="1" applyFont="1" applyFill="1" applyBorder="1" applyAlignment="1">
      <alignment horizontal="center" vertical="center"/>
    </xf>
    <xf numFmtId="38" fontId="0" fillId="0" borderId="17" xfId="49" applyFont="1" applyBorder="1" applyAlignment="1">
      <alignment vertical="center"/>
    </xf>
    <xf numFmtId="0" fontId="0" fillId="21" borderId="67" xfId="0" applyNumberFormat="1" applyFont="1" applyFill="1" applyBorder="1" applyAlignment="1">
      <alignment horizontal="center" vertical="center"/>
    </xf>
    <xf numFmtId="0" fontId="0" fillId="0" borderId="32" xfId="0" applyFont="1" applyBorder="1" applyAlignment="1">
      <alignment vertical="center"/>
    </xf>
    <xf numFmtId="38" fontId="0" fillId="0" borderId="84" xfId="49" applyFont="1" applyBorder="1" applyAlignment="1">
      <alignment vertical="center"/>
    </xf>
    <xf numFmtId="0" fontId="0" fillId="0" borderId="19" xfId="0" applyFont="1" applyBorder="1" applyAlignment="1">
      <alignment vertical="center"/>
    </xf>
    <xf numFmtId="38" fontId="0" fillId="0" borderId="20" xfId="49" applyFont="1" applyBorder="1" applyAlignment="1">
      <alignment vertical="center"/>
    </xf>
    <xf numFmtId="0" fontId="0" fillId="21" borderId="21" xfId="0" applyFont="1" applyFill="1" applyBorder="1" applyAlignment="1">
      <alignment horizontal="center" vertical="center"/>
    </xf>
    <xf numFmtId="0" fontId="0" fillId="21" borderId="22" xfId="0" applyFont="1" applyFill="1" applyBorder="1" applyAlignment="1">
      <alignment horizontal="center" vertical="center"/>
    </xf>
    <xf numFmtId="0" fontId="0" fillId="0" borderId="28" xfId="0" applyFont="1" applyBorder="1" applyAlignment="1">
      <alignment vertical="center"/>
    </xf>
    <xf numFmtId="38" fontId="0" fillId="0" borderId="40" xfId="49" applyFont="1" applyBorder="1" applyAlignment="1">
      <alignment vertical="center"/>
    </xf>
    <xf numFmtId="0" fontId="0" fillId="21" borderId="96" xfId="0" applyFont="1" applyFill="1" applyBorder="1" applyAlignment="1">
      <alignment horizontal="center" vertical="center"/>
    </xf>
    <xf numFmtId="0" fontId="0" fillId="0" borderId="82" xfId="0" applyFont="1" applyBorder="1" applyAlignment="1">
      <alignment vertical="center"/>
    </xf>
    <xf numFmtId="0" fontId="0" fillId="0" borderId="27" xfId="0" applyFont="1" applyBorder="1" applyAlignment="1">
      <alignment vertical="center"/>
    </xf>
    <xf numFmtId="38" fontId="0" fillId="0" borderId="26" xfId="49" applyFont="1" applyBorder="1" applyAlignment="1">
      <alignment vertical="center"/>
    </xf>
    <xf numFmtId="0" fontId="0" fillId="21" borderId="23" xfId="0" applyFont="1" applyFill="1" applyBorder="1" applyAlignment="1">
      <alignment horizontal="center" vertical="center"/>
    </xf>
    <xf numFmtId="0" fontId="0" fillId="21" borderId="42" xfId="0" applyFont="1" applyFill="1" applyBorder="1" applyAlignment="1">
      <alignment horizontal="center" vertical="center"/>
    </xf>
    <xf numFmtId="38" fontId="0" fillId="0" borderId="43" xfId="49" applyFont="1" applyBorder="1" applyAlignment="1">
      <alignment vertical="center"/>
    </xf>
    <xf numFmtId="0" fontId="6" fillId="0" borderId="0" xfId="0" applyFont="1" applyBorder="1" applyAlignment="1">
      <alignment vertical="center"/>
    </xf>
    <xf numFmtId="0" fontId="0" fillId="21" borderId="163" xfId="0" applyFont="1" applyFill="1" applyBorder="1" applyAlignment="1">
      <alignment horizontal="center" vertical="center"/>
    </xf>
    <xf numFmtId="0" fontId="0" fillId="21" borderId="164" xfId="0" applyFont="1" applyFill="1" applyBorder="1" applyAlignment="1">
      <alignment horizontal="center" vertical="center"/>
    </xf>
    <xf numFmtId="0" fontId="0" fillId="21" borderId="98" xfId="0" applyFont="1" applyFill="1" applyBorder="1" applyAlignment="1">
      <alignment horizontal="center" vertical="center"/>
    </xf>
    <xf numFmtId="0" fontId="0" fillId="21" borderId="66" xfId="0" applyFont="1" applyFill="1" applyBorder="1" applyAlignment="1">
      <alignment horizontal="center" vertical="center"/>
    </xf>
    <xf numFmtId="0" fontId="0" fillId="21" borderId="165" xfId="0" applyFont="1" applyFill="1" applyBorder="1" applyAlignment="1">
      <alignment horizontal="center" vertical="center"/>
    </xf>
    <xf numFmtId="0" fontId="0" fillId="21" borderId="166" xfId="0" applyFont="1" applyFill="1" applyBorder="1" applyAlignment="1">
      <alignment horizontal="center" vertical="center"/>
    </xf>
    <xf numFmtId="38" fontId="0" fillId="0" borderId="29" xfId="49" applyBorder="1" applyAlignment="1">
      <alignment vertical="center"/>
    </xf>
    <xf numFmtId="38" fontId="0" fillId="4" borderId="167" xfId="49" applyFill="1" applyBorder="1" applyAlignment="1">
      <alignment vertical="center"/>
    </xf>
    <xf numFmtId="38" fontId="0" fillId="4" borderId="151" xfId="49" applyFill="1" applyBorder="1" applyAlignment="1">
      <alignment vertical="center"/>
    </xf>
    <xf numFmtId="38" fontId="0" fillId="0" borderId="105" xfId="49" applyBorder="1" applyAlignment="1">
      <alignment vertical="center"/>
    </xf>
    <xf numFmtId="38" fontId="0" fillId="4" borderId="168" xfId="49" applyFill="1" applyBorder="1" applyAlignment="1">
      <alignment vertical="center"/>
    </xf>
    <xf numFmtId="38" fontId="0" fillId="4" borderId="152" xfId="49" applyFill="1" applyBorder="1" applyAlignment="1">
      <alignment vertical="center"/>
    </xf>
    <xf numFmtId="38" fontId="0" fillId="0" borderId="157" xfId="49" applyBorder="1" applyAlignment="1">
      <alignment vertical="center"/>
    </xf>
    <xf numFmtId="38" fontId="0" fillId="4" borderId="165" xfId="49" applyFill="1" applyBorder="1" applyAlignment="1">
      <alignment vertical="center"/>
    </xf>
    <xf numFmtId="38" fontId="0" fillId="4" borderId="166" xfId="49" applyFill="1" applyBorder="1" applyAlignment="1">
      <alignment vertical="center"/>
    </xf>
    <xf numFmtId="38" fontId="0" fillId="27" borderId="169" xfId="49" applyFill="1" applyBorder="1" applyAlignment="1">
      <alignment vertical="center"/>
    </xf>
    <xf numFmtId="38" fontId="0" fillId="27" borderId="95" xfId="49" applyFill="1" applyBorder="1" applyAlignment="1">
      <alignment vertical="center"/>
    </xf>
    <xf numFmtId="0" fontId="0" fillId="23" borderId="170" xfId="0" applyFill="1" applyBorder="1" applyAlignment="1">
      <alignment horizontal="center" vertical="center"/>
    </xf>
    <xf numFmtId="0" fontId="27" fillId="29" borderId="33" xfId="61" applyFont="1" applyFill="1" applyBorder="1" applyAlignment="1">
      <alignment horizontal="center"/>
      <protection/>
    </xf>
    <xf numFmtId="0" fontId="27" fillId="29" borderId="171" xfId="61" applyFont="1" applyFill="1" applyBorder="1" applyAlignment="1">
      <alignment horizontal="center"/>
      <protection/>
    </xf>
    <xf numFmtId="0" fontId="27" fillId="29" borderId="89" xfId="61" applyFont="1" applyFill="1" applyBorder="1" applyAlignment="1">
      <alignment horizontal="center"/>
      <protection/>
    </xf>
    <xf numFmtId="0" fontId="27" fillId="29" borderId="102" xfId="61" applyFont="1" applyFill="1" applyBorder="1" applyAlignment="1">
      <alignment horizontal="center"/>
      <protection/>
    </xf>
    <xf numFmtId="0" fontId="0" fillId="4" borderId="50" xfId="0" applyFill="1" applyBorder="1" applyAlignment="1">
      <alignment horizontal="center" vertical="center" textRotation="255"/>
    </xf>
    <xf numFmtId="0" fontId="27" fillId="0" borderId="69" xfId="61" applyFont="1" applyFill="1" applyBorder="1" applyAlignment="1">
      <alignment horizontal="distributed" wrapText="1"/>
      <protection/>
    </xf>
    <xf numFmtId="0" fontId="31" fillId="0" borderId="69" xfId="0" applyFont="1" applyBorder="1" applyAlignment="1">
      <alignment horizontal="center" vertical="center"/>
    </xf>
    <xf numFmtId="176" fontId="31" fillId="0" borderId="69" xfId="0" applyNumberFormat="1" applyFont="1" applyBorder="1" applyAlignment="1">
      <alignment vertical="center"/>
    </xf>
    <xf numFmtId="0" fontId="0" fillId="0" borderId="69" xfId="0" applyBorder="1" applyAlignment="1">
      <alignment horizontal="center" vertical="center"/>
    </xf>
    <xf numFmtId="6" fontId="0" fillId="0" borderId="69" xfId="58" applyBorder="1" applyAlignment="1">
      <alignment vertical="center"/>
    </xf>
    <xf numFmtId="0" fontId="0" fillId="0" borderId="134" xfId="0" applyBorder="1" applyAlignment="1">
      <alignment horizontal="center" vertical="center"/>
    </xf>
    <xf numFmtId="6" fontId="0" fillId="0" borderId="172" xfId="58" applyBorder="1" applyAlignment="1">
      <alignment vertical="center"/>
    </xf>
    <xf numFmtId="9" fontId="0" fillId="0" borderId="173" xfId="42" applyBorder="1" applyAlignment="1">
      <alignment vertical="center"/>
    </xf>
    <xf numFmtId="0" fontId="0" fillId="4" borderId="21" xfId="0" applyFill="1" applyBorder="1" applyAlignment="1">
      <alignment horizontal="center" vertical="center" textRotation="255"/>
    </xf>
    <xf numFmtId="0" fontId="27" fillId="0" borderId="46" xfId="61" applyFont="1" applyFill="1" applyBorder="1" applyAlignment="1">
      <alignment horizontal="distributed" wrapText="1"/>
      <protection/>
    </xf>
    <xf numFmtId="0" fontId="27" fillId="0" borderId="46" xfId="61" applyFont="1" applyFill="1" applyBorder="1" applyAlignment="1">
      <alignment horizontal="center" wrapText="1"/>
      <protection/>
    </xf>
    <xf numFmtId="176" fontId="27" fillId="0" borderId="46" xfId="61" applyNumberFormat="1" applyFont="1" applyFill="1" applyBorder="1" applyAlignment="1">
      <alignment horizontal="right" wrapText="1"/>
      <protection/>
    </xf>
    <xf numFmtId="6" fontId="0" fillId="0" borderId="46" xfId="58" applyBorder="1" applyAlignment="1">
      <alignment vertical="center"/>
    </xf>
    <xf numFmtId="0" fontId="0" fillId="0" borderId="113" xfId="0" applyBorder="1" applyAlignment="1">
      <alignment horizontal="center" vertical="center"/>
    </xf>
    <xf numFmtId="6" fontId="0" fillId="0" borderId="74" xfId="58" applyBorder="1" applyAlignment="1">
      <alignment vertical="center"/>
    </xf>
    <xf numFmtId="9" fontId="0" fillId="0" borderId="174" xfId="42" applyBorder="1" applyAlignment="1">
      <alignment vertical="center"/>
    </xf>
    <xf numFmtId="0" fontId="31" fillId="0" borderId="46" xfId="0" applyFont="1" applyBorder="1" applyAlignment="1">
      <alignment horizontal="distributed" vertical="center"/>
    </xf>
    <xf numFmtId="0" fontId="31" fillId="0" borderId="46" xfId="0" applyFont="1" applyBorder="1" applyAlignment="1">
      <alignment horizontal="center" vertical="center"/>
    </xf>
    <xf numFmtId="176" fontId="31" fillId="0" borderId="46" xfId="0" applyNumberFormat="1" applyFont="1" applyBorder="1" applyAlignment="1">
      <alignment vertical="center"/>
    </xf>
    <xf numFmtId="0" fontId="0" fillId="4" borderId="22" xfId="0" applyFill="1" applyBorder="1" applyAlignment="1">
      <alignment horizontal="center" vertical="center" textRotation="255"/>
    </xf>
    <xf numFmtId="0" fontId="27" fillId="0" borderId="75" xfId="61" applyFont="1" applyFill="1" applyBorder="1" applyAlignment="1">
      <alignment horizontal="distributed" wrapText="1"/>
      <protection/>
    </xf>
    <xf numFmtId="0" fontId="31" fillId="0" borderId="75" xfId="0" applyFont="1" applyBorder="1" applyAlignment="1">
      <alignment horizontal="center" vertical="center"/>
    </xf>
    <xf numFmtId="176" fontId="31" fillId="0" borderId="75" xfId="0" applyNumberFormat="1" applyFont="1" applyBorder="1" applyAlignment="1">
      <alignment vertical="center"/>
    </xf>
    <xf numFmtId="0" fontId="0" fillId="0" borderId="75" xfId="0" applyBorder="1" applyAlignment="1">
      <alignment horizontal="center" vertical="center"/>
    </xf>
    <xf numFmtId="6" fontId="0" fillId="0" borderId="75" xfId="58" applyBorder="1" applyAlignment="1">
      <alignment vertical="center"/>
    </xf>
    <xf numFmtId="0" fontId="0" fillId="0" borderId="137" xfId="0" applyBorder="1" applyAlignment="1">
      <alignment horizontal="center" vertical="center"/>
    </xf>
    <xf numFmtId="6" fontId="0" fillId="0" borderId="77" xfId="58" applyBorder="1" applyAlignment="1">
      <alignment vertical="center"/>
    </xf>
    <xf numFmtId="9" fontId="0" fillId="0" borderId="175" xfId="42" applyBorder="1" applyAlignment="1">
      <alignment vertical="center"/>
    </xf>
    <xf numFmtId="0" fontId="27" fillId="29" borderId="50" xfId="61" applyFont="1" applyFill="1" applyBorder="1" applyAlignment="1">
      <alignment horizontal="center"/>
      <protection/>
    </xf>
    <xf numFmtId="0" fontId="0" fillId="21" borderId="32" xfId="0" applyFill="1" applyBorder="1" applyAlignment="1">
      <alignment vertical="center"/>
    </xf>
    <xf numFmtId="0" fontId="27" fillId="29" borderId="22" xfId="61" applyFont="1" applyFill="1" applyBorder="1" applyAlignment="1">
      <alignment horizontal="center"/>
      <protection/>
    </xf>
    <xf numFmtId="9" fontId="0" fillId="0" borderId="28" xfId="0" applyNumberFormat="1" applyBorder="1" applyAlignment="1">
      <alignment horizontal="center" vertical="center"/>
    </xf>
    <xf numFmtId="9" fontId="0" fillId="0" borderId="40" xfId="0" applyNumberFormat="1" applyBorder="1" applyAlignment="1">
      <alignment horizontal="center" vertical="center"/>
    </xf>
    <xf numFmtId="0" fontId="27" fillId="29" borderId="10" xfId="61" applyFont="1" applyFill="1" applyBorder="1" applyAlignment="1">
      <alignment horizontal="center"/>
      <protection/>
    </xf>
    <xf numFmtId="0" fontId="31" fillId="0" borderId="10" xfId="0" applyFont="1" applyBorder="1" applyAlignment="1">
      <alignment vertical="center"/>
    </xf>
    <xf numFmtId="14" fontId="31" fillId="0" borderId="10" xfId="0" applyNumberFormat="1" applyFont="1" applyBorder="1" applyAlignment="1">
      <alignment vertical="center"/>
    </xf>
    <xf numFmtId="0" fontId="27" fillId="0" borderId="10" xfId="61" applyFont="1" applyFill="1" applyBorder="1" applyAlignment="1">
      <alignment wrapText="1"/>
      <protection/>
    </xf>
    <xf numFmtId="238" fontId="27" fillId="0" borderId="10" xfId="49" applyNumberFormat="1" applyFont="1" applyFill="1" applyBorder="1" applyAlignment="1">
      <alignment horizontal="center" wrapText="1"/>
    </xf>
    <xf numFmtId="6" fontId="27" fillId="0" borderId="10" xfId="58" applyFont="1" applyFill="1" applyBorder="1" applyAlignment="1">
      <alignment wrapText="1"/>
    </xf>
    <xf numFmtId="9" fontId="27" fillId="0" borderId="10" xfId="42" applyFont="1" applyFill="1" applyBorder="1" applyAlignment="1">
      <alignment wrapText="1"/>
    </xf>
    <xf numFmtId="0" fontId="31" fillId="0" borderId="10" xfId="0" applyFont="1" applyBorder="1" applyAlignment="1">
      <alignment horizontal="center" vertical="center"/>
    </xf>
    <xf numFmtId="6" fontId="31" fillId="0" borderId="10" xfId="58" applyFont="1" applyBorder="1" applyAlignment="1">
      <alignment horizontal="center" vertical="center"/>
    </xf>
    <xf numFmtId="14" fontId="27" fillId="0" borderId="10" xfId="61" applyNumberFormat="1" applyFont="1" applyFill="1" applyBorder="1" applyAlignment="1">
      <alignment horizontal="right" wrapText="1"/>
      <protection/>
    </xf>
    <xf numFmtId="0" fontId="0" fillId="23" borderId="39" xfId="0" applyFill="1" applyBorder="1" applyAlignment="1">
      <alignment horizontal="center" vertical="center"/>
    </xf>
    <xf numFmtId="0" fontId="0" fillId="23" borderId="109" xfId="0" applyFill="1" applyBorder="1" applyAlignment="1">
      <alignment horizontal="center" vertical="center"/>
    </xf>
    <xf numFmtId="0" fontId="27" fillId="29" borderId="19" xfId="61" applyFont="1" applyFill="1" applyBorder="1" applyAlignment="1">
      <alignment horizontal="center"/>
      <protection/>
    </xf>
    <xf numFmtId="0" fontId="0" fillId="0" borderId="21" xfId="0" applyBorder="1" applyAlignment="1">
      <alignment horizontal="right" vertical="center"/>
    </xf>
    <xf numFmtId="9" fontId="0" fillId="0" borderId="10" xfId="0" applyNumberFormat="1" applyFill="1" applyBorder="1" applyAlignment="1">
      <alignment horizontal="center" vertical="center"/>
    </xf>
    <xf numFmtId="0" fontId="27" fillId="0" borderId="10" xfId="61" applyFont="1" applyFill="1" applyBorder="1" applyAlignment="1">
      <alignment horizontal="center"/>
      <protection/>
    </xf>
    <xf numFmtId="9" fontId="0" fillId="0" borderId="17" xfId="0" applyNumberFormat="1" applyFill="1" applyBorder="1" applyAlignment="1">
      <alignment horizontal="center" vertical="center"/>
    </xf>
    <xf numFmtId="9" fontId="0" fillId="0" borderId="10" xfId="0" applyNumberFormat="1" applyBorder="1" applyAlignment="1">
      <alignment horizontal="center" vertical="center"/>
    </xf>
    <xf numFmtId="9" fontId="0" fillId="0" borderId="17" xfId="0" applyNumberFormat="1" applyBorder="1" applyAlignment="1">
      <alignment horizontal="center" vertical="center"/>
    </xf>
    <xf numFmtId="0" fontId="0" fillId="0" borderId="22" xfId="0" applyBorder="1" applyAlignment="1">
      <alignment horizontal="right" vertical="center"/>
    </xf>
    <xf numFmtId="0" fontId="27" fillId="29" borderId="20" xfId="61" applyFont="1" applyFill="1" applyBorder="1" applyAlignment="1">
      <alignment horizontal="center"/>
      <protection/>
    </xf>
    <xf numFmtId="6" fontId="0" fillId="0" borderId="17" xfId="58" applyBorder="1" applyAlignment="1">
      <alignment horizontal="center" vertical="center"/>
    </xf>
    <xf numFmtId="6" fontId="0" fillId="0" borderId="40" xfId="58" applyBorder="1" applyAlignment="1">
      <alignment horizontal="center" vertical="center"/>
    </xf>
    <xf numFmtId="0" fontId="0" fillId="4" borderId="50" xfId="0" applyFill="1" applyBorder="1" applyAlignment="1">
      <alignment horizontal="center" vertical="center"/>
    </xf>
    <xf numFmtId="0" fontId="0" fillId="4" borderId="17" xfId="0" applyFill="1" applyBorder="1" applyAlignment="1">
      <alignment horizontal="center" vertical="center"/>
    </xf>
    <xf numFmtId="9" fontId="0" fillId="0" borderId="17" xfId="42" applyBorder="1" applyAlignment="1">
      <alignment horizontal="center" vertical="center"/>
    </xf>
    <xf numFmtId="9" fontId="0" fillId="0" borderId="40" xfId="42" applyBorder="1" applyAlignment="1">
      <alignment horizontal="center" vertical="center"/>
    </xf>
    <xf numFmtId="6" fontId="0" fillId="0" borderId="28" xfId="58" applyBorder="1" applyAlignment="1">
      <alignment vertical="center"/>
    </xf>
    <xf numFmtId="14" fontId="2" fillId="0" borderId="0" xfId="0" applyNumberFormat="1" applyFont="1" applyAlignment="1">
      <alignment vertical="center"/>
    </xf>
    <xf numFmtId="0" fontId="0" fillId="4" borderId="106" xfId="0" applyFill="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14" fontId="31" fillId="0" borderId="10" xfId="0" applyNumberFormat="1" applyFont="1" applyBorder="1" applyAlignment="1">
      <alignment vertical="center"/>
    </xf>
    <xf numFmtId="0" fontId="27" fillId="0" borderId="10" xfId="61" applyFont="1" applyFill="1" applyBorder="1" applyAlignment="1">
      <alignment/>
      <protection/>
    </xf>
    <xf numFmtId="0" fontId="27" fillId="0" borderId="10" xfId="49" applyNumberFormat="1" applyFont="1" applyFill="1" applyBorder="1" applyAlignment="1">
      <alignment horizontal="center"/>
    </xf>
    <xf numFmtId="6" fontId="27" fillId="0" borderId="10" xfId="58" applyFont="1" applyFill="1" applyBorder="1" applyAlignment="1">
      <alignment/>
    </xf>
    <xf numFmtId="9" fontId="27" fillId="0" borderId="10" xfId="42" applyFont="1" applyFill="1" applyBorder="1" applyAlignment="1">
      <alignment/>
    </xf>
    <xf numFmtId="0" fontId="27" fillId="0" borderId="10" xfId="61" applyFont="1" applyFill="1" applyBorder="1" applyAlignment="1">
      <alignment horizontal="center"/>
      <protection/>
    </xf>
    <xf numFmtId="14" fontId="27" fillId="0" borderId="10" xfId="61" applyNumberFormat="1" applyFont="1" applyFill="1" applyBorder="1" applyAlignment="1">
      <alignment horizontal="right"/>
      <protection/>
    </xf>
    <xf numFmtId="0" fontId="27" fillId="0" borderId="10" xfId="61" applyFont="1" applyFill="1" applyBorder="1" applyAlignment="1">
      <alignment horizontal="center" wrapText="1"/>
      <protection/>
    </xf>
    <xf numFmtId="0" fontId="27" fillId="0" borderId="10" xfId="49" applyNumberFormat="1" applyFont="1" applyFill="1" applyBorder="1" applyAlignment="1">
      <alignment horizontal="center" wrapText="1"/>
    </xf>
    <xf numFmtId="0" fontId="6" fillId="23" borderId="50" xfId="0" applyFont="1" applyFill="1" applyBorder="1" applyAlignment="1">
      <alignment horizontal="center" vertical="center" textRotation="255"/>
    </xf>
    <xf numFmtId="0" fontId="32" fillId="31" borderId="19" xfId="61" applyNumberFormat="1" applyFont="1" applyFill="1" applyBorder="1" applyAlignment="1">
      <alignment/>
      <protection/>
    </xf>
    <xf numFmtId="0" fontId="31" fillId="0" borderId="20" xfId="0" applyFont="1" applyBorder="1" applyAlignment="1">
      <alignment horizontal="center" vertical="center"/>
    </xf>
    <xf numFmtId="0" fontId="6" fillId="23" borderId="21" xfId="0" applyFont="1" applyFill="1" applyBorder="1" applyAlignment="1">
      <alignment horizontal="center" vertical="center" textRotation="255"/>
    </xf>
    <xf numFmtId="0" fontId="32" fillId="31" borderId="10" xfId="61" applyFont="1" applyFill="1" applyBorder="1" applyAlignment="1">
      <alignment/>
      <protection/>
    </xf>
    <xf numFmtId="0" fontId="31" fillId="0" borderId="17" xfId="0" applyFont="1" applyBorder="1" applyAlignment="1">
      <alignment horizontal="center" vertical="center"/>
    </xf>
    <xf numFmtId="0" fontId="6" fillId="23" borderId="67" xfId="0" applyFont="1" applyFill="1" applyBorder="1" applyAlignment="1">
      <alignment horizontal="center" vertical="center" textRotation="255"/>
    </xf>
    <xf numFmtId="0" fontId="32" fillId="31" borderId="32" xfId="61" applyFont="1" applyFill="1" applyBorder="1" applyAlignment="1">
      <alignment horizontal="center"/>
      <protection/>
    </xf>
    <xf numFmtId="0" fontId="31" fillId="0" borderId="84" xfId="0" applyFont="1" applyBorder="1" applyAlignment="1">
      <alignment horizontal="center" vertical="center"/>
    </xf>
    <xf numFmtId="0" fontId="32" fillId="31" borderId="19" xfId="61" applyFont="1" applyFill="1" applyBorder="1" applyAlignment="1">
      <alignment/>
      <protection/>
    </xf>
    <xf numFmtId="0" fontId="6" fillId="23" borderId="22" xfId="0" applyFont="1" applyFill="1" applyBorder="1" applyAlignment="1">
      <alignment horizontal="center" vertical="center" textRotation="255"/>
    </xf>
    <xf numFmtId="0" fontId="32" fillId="31" borderId="28" xfId="61" applyFont="1" applyFill="1" applyBorder="1" applyAlignment="1">
      <alignment horizontal="center"/>
      <protection/>
    </xf>
    <xf numFmtId="0" fontId="31" fillId="0" borderId="40" xfId="0" applyFont="1" applyBorder="1" applyAlignment="1">
      <alignment horizontal="center" vertical="center"/>
    </xf>
    <xf numFmtId="0" fontId="6" fillId="23" borderId="96" xfId="0" applyFont="1" applyFill="1" applyBorder="1" applyAlignment="1">
      <alignment horizontal="center" vertical="center" textRotation="255"/>
    </xf>
    <xf numFmtId="0" fontId="32" fillId="31" borderId="82" xfId="61" applyFont="1" applyFill="1" applyBorder="1" applyAlignment="1">
      <alignment/>
      <protection/>
    </xf>
    <xf numFmtId="0" fontId="31" fillId="0" borderId="83" xfId="0" applyFont="1" applyBorder="1" applyAlignment="1">
      <alignment horizontal="center" vertical="center"/>
    </xf>
    <xf numFmtId="9" fontId="32" fillId="0" borderId="23" xfId="42" applyFont="1" applyFill="1" applyBorder="1" applyAlignment="1">
      <alignment horizontal="center"/>
    </xf>
    <xf numFmtId="9" fontId="32" fillId="0" borderId="42" xfId="42" applyFont="1" applyFill="1" applyBorder="1" applyAlignment="1">
      <alignment horizontal="center"/>
    </xf>
    <xf numFmtId="0" fontId="31" fillId="0" borderId="43" xfId="0" applyFont="1" applyBorder="1" applyAlignment="1">
      <alignment horizontal="center" vertical="center"/>
    </xf>
    <xf numFmtId="0" fontId="32" fillId="0" borderId="10" xfId="61" applyNumberFormat="1" applyFont="1" applyFill="1" applyBorder="1" applyAlignment="1">
      <alignment/>
      <protection/>
    </xf>
    <xf numFmtId="0" fontId="32" fillId="0" borderId="10" xfId="61" applyFont="1" applyFill="1" applyBorder="1" applyAlignment="1">
      <alignment/>
      <protection/>
    </xf>
    <xf numFmtId="0" fontId="32" fillId="0" borderId="10" xfId="42" applyNumberFormat="1" applyFont="1" applyFill="1" applyBorder="1" applyAlignment="1">
      <alignment/>
    </xf>
    <xf numFmtId="9" fontId="32" fillId="0" borderId="10" xfId="42" applyFont="1" applyFill="1" applyBorder="1" applyAlignment="1">
      <alignment/>
    </xf>
    <xf numFmtId="0" fontId="27" fillId="0" borderId="0" xfId="61" applyFont="1" applyFill="1" applyBorder="1" applyAlignment="1">
      <alignment horizontal="center"/>
      <protection/>
    </xf>
    <xf numFmtId="14" fontId="27" fillId="0" borderId="0" xfId="61" applyNumberFormat="1" applyFont="1" applyFill="1" applyBorder="1" applyAlignment="1">
      <alignment horizontal="right"/>
      <protection/>
    </xf>
    <xf numFmtId="0" fontId="32" fillId="0" borderId="0" xfId="61" applyFont="1" applyFill="1" applyBorder="1" applyAlignment="1">
      <alignment/>
      <protection/>
    </xf>
    <xf numFmtId="0" fontId="27" fillId="0" borderId="0" xfId="49" applyNumberFormat="1" applyFont="1" applyFill="1" applyBorder="1" applyAlignment="1">
      <alignment horizontal="center"/>
    </xf>
    <xf numFmtId="6" fontId="27" fillId="0" borderId="0" xfId="58" applyFont="1" applyFill="1" applyBorder="1" applyAlignment="1">
      <alignment/>
    </xf>
    <xf numFmtId="9" fontId="27" fillId="0" borderId="0" xfId="42" applyFont="1" applyFill="1" applyBorder="1" applyAlignment="1">
      <alignment/>
    </xf>
    <xf numFmtId="0" fontId="31" fillId="0" borderId="0" xfId="0" applyFont="1" applyBorder="1" applyAlignment="1">
      <alignment horizontal="center" vertical="center"/>
    </xf>
    <xf numFmtId="6" fontId="31" fillId="0" borderId="0" xfId="58" applyFont="1" applyBorder="1" applyAlignment="1">
      <alignment horizontal="center" vertical="center"/>
    </xf>
    <xf numFmtId="0" fontId="27" fillId="0" borderId="0" xfId="61" applyFont="1" applyFill="1" applyBorder="1" applyAlignment="1">
      <alignment/>
      <protection/>
    </xf>
    <xf numFmtId="9" fontId="32" fillId="0" borderId="0" xfId="42"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２級解答" xfId="61"/>
    <cellStyle name="Followed Hyperlink" xfId="62"/>
    <cellStyle name="良い" xfId="63"/>
  </cellStyles>
  <dxfs count="9">
    <dxf>
      <font>
        <b/>
        <i val="0"/>
        <color indexed="10"/>
      </font>
    </dxf>
    <dxf>
      <fill>
        <patternFill>
          <bgColor indexed="52"/>
        </patternFill>
      </fill>
    </dxf>
    <dxf>
      <fill>
        <patternFill>
          <bgColor indexed="15"/>
        </patternFill>
      </fill>
    </dxf>
    <dxf>
      <font>
        <b/>
        <i val="0"/>
        <color indexed="12"/>
      </font>
    </dxf>
    <dxf>
      <font>
        <b/>
        <i val="0"/>
        <color indexed="10"/>
      </font>
    </dxf>
    <dxf>
      <font>
        <b/>
        <i val="0"/>
        <color indexed="10"/>
      </font>
    </dxf>
    <dxf>
      <font>
        <b/>
        <i val="0"/>
        <color indexed="12"/>
      </font>
    </dxf>
    <dxf>
      <font>
        <b/>
        <i/>
        <color rgb="FFFFFF0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image" Target="../media/image35.png" /></Relationships>
</file>

<file path=xl/charts/_rels/chart11.xml.rels><?xml version="1.0" encoding="utf-8" standalone="yes"?><Relationships xmlns="http://schemas.openxmlformats.org/package/2006/relationships"><Relationship Id="rId1" Type="http://schemas.openxmlformats.org/officeDocument/2006/relationships/image" Target="../media/image36.jpeg" /></Relationships>
</file>

<file path=xl/charts/_rels/chart12.xml.rels><?xml version="1.0" encoding="utf-8" standalone="yes"?><Relationships xmlns="http://schemas.openxmlformats.org/package/2006/relationships"><Relationship Id="rId1" Type="http://schemas.openxmlformats.org/officeDocument/2006/relationships/image" Target="../media/image37.png" /></Relationships>
</file>

<file path=xl/charts/_rels/chart2.xml.rels><?xml version="1.0" encoding="utf-8" standalone="yes"?><Relationships xmlns="http://schemas.openxmlformats.org/package/2006/relationships"><Relationship Id="rId1" Type="http://schemas.openxmlformats.org/officeDocument/2006/relationships/image" Target="../media/image26.jpeg" /><Relationship Id="rId2" Type="http://schemas.openxmlformats.org/officeDocument/2006/relationships/image" Target="../media/image27.png" /></Relationships>
</file>

<file path=xl/charts/_rels/chart4.xml.rels><?xml version="1.0" encoding="utf-8" standalone="yes"?><Relationships xmlns="http://schemas.openxmlformats.org/package/2006/relationships"><Relationship Id="rId1" Type="http://schemas.openxmlformats.org/officeDocument/2006/relationships/image" Target="../media/image29.jpeg"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 Id="rId2" Type="http://schemas.openxmlformats.org/officeDocument/2006/relationships/image" Target="../media/image31.png" /><Relationship Id="rId3" Type="http://schemas.openxmlformats.org/officeDocument/2006/relationships/image" Target="../media/image32.pn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 Id="rId2" Type="http://schemas.openxmlformats.org/officeDocument/2006/relationships/image" Target="../media/image33.png" /><Relationship Id="rId3" Type="http://schemas.openxmlformats.org/officeDocument/2006/relationships/image" Target="../media/image3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FFFFFF"/>
                </a:solidFill>
              </a:rPr>
              <a:t>犯罪白書２００６　５か国における殺人の発生率</a:t>
            </a:r>
          </a:p>
        </c:rich>
      </c:tx>
      <c:layout/>
      <c:spPr>
        <a:solidFill>
          <a:srgbClr val="FF0000"/>
        </a:solidFill>
        <a:effectLst>
          <a:outerShdw dist="35921" dir="2700000" algn="br">
            <a:prstClr val="black"/>
          </a:outerShdw>
        </a:effectLst>
      </c:spPr>
    </c:title>
    <c:plotArea>
      <c:layout/>
      <c:lineChart>
        <c:grouping val="standard"/>
        <c:varyColors val="0"/>
        <c:ser>
          <c:idx val="0"/>
          <c:order val="0"/>
          <c:tx>
            <c:strRef>
              <c:f>１Ｙ４!#REF!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(１Ｙ４!#REF!,１Ｙ４!#REF!,１Ｙ４!#REF!,１Ｙ４!#REF!,１Ｙ４!#REF!,１Ｙ４!#REF!,１Ｙ４!#REF!,１Ｙ４!#REF!,１Ｙ４!#REF!)</c:f>
              <c:strCache>
                <c:ptCount val="1"/>
                <c:pt idx="0">
                  <c:v>0</c:v>
                </c:pt>
              </c:strCache>
            </c:strRef>
          </c:cat>
          <c:val>
            <c:numRef>
              <c:f>(１Ｙ４!#REF!,１Ｙ４!#REF!,１Ｙ４!#REF!,１Ｙ４!#REF!,１Ｙ４!#REF!,１Ｙ４!#REF!,１Ｙ４!#REF!,１Ｙ４!#REF!,１Ｙ４!#REF!)</c:f>
              <c:numCache>
                <c:ptCount val="1"/>
                <c:pt idx="0">
                  <c:v>0</c:v>
                </c:pt>
              </c:numCache>
            </c:numRef>
          </c:val>
          <c:smooth val="0"/>
        </c:ser>
        <c:ser>
          <c:idx val="1"/>
          <c:order val="1"/>
          <c:tx>
            <c:strRef>
              <c:f>１Ｙ４!#REF!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(１Ｙ４!#REF!,１Ｙ４!#REF!,１Ｙ４!#REF!,１Ｙ４!#REF!,１Ｙ４!#REF!,１Ｙ４!#REF!,１Ｙ４!#REF!,１Ｙ４!#REF!,１Ｙ４!#REF!)</c:f>
              <c:strCache>
                <c:ptCount val="1"/>
                <c:pt idx="0">
                  <c:v>0</c:v>
                </c:pt>
              </c:strCache>
            </c:strRef>
          </c:cat>
          <c:val>
            <c:numRef>
              <c:f>(１Ｙ４!#REF!,１Ｙ４!#REF!,１Ｙ４!#REF!,１Ｙ４!#REF!,１Ｙ４!#REF!,１Ｙ４!#REF!,１Ｙ４!#REF!,１Ｙ４!#REF!,１Ｙ４!#REF!)</c:f>
              <c:numCache>
                <c:ptCount val="1"/>
                <c:pt idx="0">
                  <c:v>0</c:v>
                </c:pt>
              </c:numCache>
            </c:numRef>
          </c:val>
          <c:smooth val="0"/>
        </c:ser>
        <c:ser>
          <c:idx val="2"/>
          <c:order val="2"/>
          <c:tx>
            <c:strRef>
              <c:f>１Ｙ４!#REF!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(１Ｙ４!#REF!,１Ｙ４!#REF!,１Ｙ４!#REF!,１Ｙ４!#REF!,１Ｙ４!#REF!,１Ｙ４!#REF!,１Ｙ４!#REF!,１Ｙ４!#REF!,１Ｙ４!#REF!)</c:f>
              <c:strCache>
                <c:ptCount val="1"/>
                <c:pt idx="0">
                  <c:v>0</c:v>
                </c:pt>
              </c:strCache>
            </c:strRef>
          </c:cat>
          <c:val>
            <c:numRef>
              <c:f>(１Ｙ４!#REF!,１Ｙ４!#REF!,１Ｙ４!#REF!,１Ｙ４!#REF!,１Ｙ４!#REF!,１Ｙ４!#REF!,１Ｙ４!#REF!,１Ｙ４!#REF!,１Ｙ４!#REF!)</c:f>
              <c:numCache>
                <c:ptCount val="1"/>
                <c:pt idx="0">
                  <c:v>0</c:v>
                </c:pt>
              </c:numCache>
            </c:numRef>
          </c:val>
          <c:smooth val="0"/>
        </c:ser>
        <c:ser>
          <c:idx val="3"/>
          <c:order val="3"/>
          <c:tx>
            <c:strRef>
              <c:f>１Ｙ４!#REF!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(１Ｙ４!#REF!,１Ｙ４!#REF!,１Ｙ４!#REF!,１Ｙ４!#REF!,１Ｙ４!#REF!,１Ｙ４!#REF!,１Ｙ４!#REF!,１Ｙ４!#REF!,１Ｙ４!#REF!)</c:f>
              <c:strCache>
                <c:ptCount val="1"/>
                <c:pt idx="0">
                  <c:v>0</c:v>
                </c:pt>
              </c:strCache>
            </c:strRef>
          </c:cat>
          <c:val>
            <c:numRef>
              <c:f>(１Ｙ４!#REF!,１Ｙ４!#REF!,１Ｙ４!#REF!,１Ｙ４!#REF!,１Ｙ４!#REF!,１Ｙ４!#REF!,１Ｙ４!#REF!,１Ｙ４!#REF!,１Ｙ４!#REF!)</c:f>
              <c:numCache>
                <c:ptCount val="1"/>
                <c:pt idx="0">
                  <c:v>0</c:v>
                </c:pt>
              </c:numCache>
            </c:numRef>
          </c:val>
          <c:smooth val="0"/>
        </c:ser>
        <c:ser>
          <c:idx val="4"/>
          <c:order val="4"/>
          <c:tx>
            <c:strRef>
              <c:f>１Ｙ４!#REF!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dLblPos val="t"/>
            <c:showLegendKey val="0"/>
            <c:showVal val="1"/>
            <c:showBubbleSize val="0"/>
            <c:showCatName val="0"/>
            <c:showSerName val="0"/>
            <c:showLeaderLines val="1"/>
            <c:showPercent val="0"/>
          </c:dLbls>
          <c:cat>
            <c:strRef>
              <c:f>(１Ｙ４!#REF!,１Ｙ４!#REF!,１Ｙ４!#REF!,１Ｙ４!#REF!,１Ｙ４!#REF!,１Ｙ４!#REF!,１Ｙ４!#REF!,１Ｙ４!#REF!,１Ｙ４!#REF!)</c:f>
              <c:strCache>
                <c:ptCount val="1"/>
                <c:pt idx="0">
                  <c:v>0</c:v>
                </c:pt>
              </c:strCache>
            </c:strRef>
          </c:cat>
          <c:val>
            <c:numRef>
              <c:f>(１Ｙ４!#REF!,１Ｙ４!#REF!,１Ｙ４!#REF!,１Ｙ４!#REF!,１Ｙ４!#REF!,１Ｙ４!#REF!,１Ｙ４!#REF!,１Ｙ４!#REF!,１Ｙ４!#REF!)</c:f>
              <c:numCache>
                <c:ptCount val="1"/>
                <c:pt idx="0">
                  <c:v>0</c:v>
                </c:pt>
              </c:numCache>
            </c:numRef>
          </c:val>
          <c:smooth val="0"/>
        </c:ser>
        <c:marker val="1"/>
        <c:axId val="20252971"/>
        <c:axId val="48059012"/>
      </c:lineChart>
      <c:catAx>
        <c:axId val="20252971"/>
        <c:scaling>
          <c:orientation val="minMax"/>
        </c:scaling>
        <c:axPos val="b"/>
        <c:delete val="0"/>
        <c:numFmt formatCode="General" sourceLinked="1"/>
        <c:majorTickMark val="in"/>
        <c:minorTickMark val="none"/>
        <c:tickLblPos val="nextTo"/>
        <c:crossAx val="48059012"/>
        <c:crosses val="autoZero"/>
        <c:auto val="1"/>
        <c:lblOffset val="100"/>
        <c:noMultiLvlLbl val="0"/>
      </c:catAx>
      <c:valAx>
        <c:axId val="48059012"/>
        <c:scaling>
          <c:orientation val="minMax"/>
        </c:scaling>
        <c:axPos val="l"/>
        <c:majorGridlines/>
        <c:delete val="0"/>
        <c:numFmt formatCode="General" sourceLinked="1"/>
        <c:majorTickMark val="in"/>
        <c:minorTickMark val="none"/>
        <c:tickLblPos val="nextTo"/>
        <c:crossAx val="20252971"/>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FF"/>
    </a:solidFill>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５Ｙ４!$B$4</c:f>
        </c:strRef>
      </c:tx>
      <c:layout/>
      <c:spPr>
        <a:noFill/>
        <a:ln>
          <a:noFill/>
        </a:ln>
      </c:spPr>
      <c:txPr>
        <a:bodyPr vert="horz" rot="0"/>
        <a:lstStyle/>
        <a:p>
          <a:pPr>
            <a:defRPr lang="en-US" cap="none" sz="1800" b="1" i="0" u="none" baseline="0"/>
          </a:pPr>
        </a:p>
      </c:txPr>
    </c:title>
    <c:plotArea>
      <c:layout>
        <c:manualLayout>
          <c:xMode val="edge"/>
          <c:yMode val="edge"/>
          <c:x val="0.06125"/>
          <c:y val="0.1515"/>
          <c:w val="0.92425"/>
          <c:h val="0.6715"/>
        </c:manualLayout>
      </c:layout>
      <c:bubbleChart>
        <c:varyColors val="0"/>
        <c:ser>
          <c:idx val="0"/>
          <c:order val="0"/>
          <c:tx>
            <c:strRef>
              <c:f>５Ｙ４!$B$6</c:f>
              <c:strCache>
                <c:ptCount val="1"/>
                <c:pt idx="0">
                  <c:v>田尾　庄司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quot;点&quot;" sourceLinked="0"/>
            <c:dLblPos val="t"/>
            <c:showLegendKey val="0"/>
            <c:showVal val="0"/>
            <c:showBubbleSize val="1"/>
            <c:showCatName val="0"/>
            <c:showSerName val="1"/>
            <c:showPercent val="0"/>
            <c:separator>
</c:separator>
          </c:dLbls>
          <c:xVal>
            <c:numRef>
              <c:f>５Ｙ４!$C$6</c:f>
              <c:numCache>
                <c:ptCount val="1"/>
                <c:pt idx="0">
                  <c:v>0</c:v>
                </c:pt>
              </c:numCache>
            </c:numRef>
          </c:xVal>
          <c:yVal>
            <c:numRef>
              <c:f>５Ｙ４!$D$6</c:f>
              <c:numCache>
                <c:ptCount val="1"/>
                <c:pt idx="0">
                  <c:v>0</c:v>
                </c:pt>
              </c:numCache>
            </c:numRef>
          </c:yVal>
          <c:bubbleSize>
            <c:numRef>
              <c:f>５Ｙ４!$H$6</c:f>
              <c:numCache>
                <c:ptCount val="1"/>
                <c:pt idx="0">
                  <c:v>0</c:v>
                </c:pt>
              </c:numCache>
            </c:numRef>
          </c:bubbleSize>
          <c:bubble3D val="1"/>
        </c:ser>
        <c:ser>
          <c:idx val="1"/>
          <c:order val="1"/>
          <c:tx>
            <c:strRef>
              <c:f>５Ｙ４!$B$7</c:f>
              <c:strCache>
                <c:ptCount val="1"/>
                <c:pt idx="0">
                  <c:v>田中　ひとみ</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quot;点&quot;" sourceLinked="0"/>
            <c:dLblPos val="t"/>
            <c:showLegendKey val="0"/>
            <c:showVal val="0"/>
            <c:showBubbleSize val="1"/>
            <c:showCatName val="0"/>
            <c:showSerName val="1"/>
            <c:showPercent val="0"/>
            <c:separator>
</c:separator>
          </c:dLbls>
          <c:xVal>
            <c:numRef>
              <c:f>５Ｙ４!$C$7</c:f>
              <c:numCache>
                <c:ptCount val="1"/>
                <c:pt idx="0">
                  <c:v>0</c:v>
                </c:pt>
              </c:numCache>
            </c:numRef>
          </c:xVal>
          <c:yVal>
            <c:numRef>
              <c:f>５Ｙ４!$D$7</c:f>
              <c:numCache>
                <c:ptCount val="1"/>
                <c:pt idx="0">
                  <c:v>0</c:v>
                </c:pt>
              </c:numCache>
            </c:numRef>
          </c:yVal>
          <c:bubbleSize>
            <c:numRef>
              <c:f>５Ｙ４!$H$7</c:f>
              <c:numCache>
                <c:ptCount val="1"/>
                <c:pt idx="0">
                  <c:v>0</c:v>
                </c:pt>
              </c:numCache>
            </c:numRef>
          </c:bubbleSize>
          <c:bubble3D val="1"/>
        </c:ser>
        <c:ser>
          <c:idx val="2"/>
          <c:order val="2"/>
          <c:tx>
            <c:strRef>
              <c:f>５Ｙ４!$B$8</c:f>
              <c:strCache>
                <c:ptCount val="1"/>
                <c:pt idx="0">
                  <c:v>田所　太一</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quot;点&quot;" sourceLinked="0"/>
              <c:dLblPos val="t"/>
              <c:showLegendKey val="0"/>
              <c:showVal val="0"/>
              <c:showBubbleSize val="1"/>
              <c:showCatName val="0"/>
              <c:showSerName val="1"/>
              <c:showPercent val="0"/>
              <c:separator>
</c:separator>
            </c:dLbl>
            <c:numFmt formatCode="General&quot;点&quot;" sourceLinked="0"/>
            <c:dLblPos val="t"/>
            <c:showLegendKey val="0"/>
            <c:showVal val="0"/>
            <c:showBubbleSize val="1"/>
            <c:showCatName val="0"/>
            <c:showSerName val="1"/>
            <c:showPercent val="0"/>
            <c:separator>
</c:separator>
          </c:dLbls>
          <c:xVal>
            <c:numRef>
              <c:f>５Ｙ４!$C$8</c:f>
              <c:numCache>
                <c:ptCount val="1"/>
                <c:pt idx="0">
                  <c:v>0</c:v>
                </c:pt>
              </c:numCache>
            </c:numRef>
          </c:xVal>
          <c:yVal>
            <c:numRef>
              <c:f>５Ｙ４!$D$8</c:f>
              <c:numCache>
                <c:ptCount val="1"/>
                <c:pt idx="0">
                  <c:v>0</c:v>
                </c:pt>
              </c:numCache>
            </c:numRef>
          </c:yVal>
          <c:bubbleSize>
            <c:numRef>
              <c:f>５Ｙ４!$H$8</c:f>
              <c:numCache>
                <c:ptCount val="1"/>
                <c:pt idx="0">
                  <c:v>0</c:v>
                </c:pt>
              </c:numCache>
            </c:numRef>
          </c:bubbleSize>
          <c:bubble3D val="1"/>
        </c:ser>
        <c:axId val="45657758"/>
        <c:axId val="8266639"/>
      </c:bubbleChart>
      <c:valAx>
        <c:axId val="45657758"/>
        <c:scaling>
          <c:orientation val="minMax"/>
        </c:scaling>
        <c:axPos val="b"/>
        <c:majorGridlines/>
        <c:delete val="0"/>
        <c:numFmt formatCode="General&quot;点&quot;" sourceLinked="0"/>
        <c:majorTickMark val="in"/>
        <c:minorTickMark val="none"/>
        <c:tickLblPos val="nextTo"/>
        <c:crossAx val="8266639"/>
        <c:crosses val="autoZero"/>
        <c:crossBetween val="midCat"/>
        <c:dispUnits/>
      </c:valAx>
      <c:valAx>
        <c:axId val="8266639"/>
        <c:scaling>
          <c:orientation val="minMax"/>
          <c:max val="100"/>
        </c:scaling>
        <c:axPos val="l"/>
        <c:majorGridlines/>
        <c:delete val="0"/>
        <c:numFmt formatCode="General&quot;点&quot;" sourceLinked="0"/>
        <c:majorTickMark val="in"/>
        <c:minorTickMark val="none"/>
        <c:tickLblPos val="nextTo"/>
        <c:crossAx val="45657758"/>
        <c:crosses val="autoZero"/>
        <c:crossBetween val="midCat"/>
        <c:dispUnits/>
        <c:majorUnit val="20"/>
      </c:valAx>
      <c:spPr>
        <a:noFill/>
      </c:spPr>
    </c:plotArea>
    <c:legend>
      <c:legendPos val="b"/>
      <c:layout/>
      <c:overlay val="0"/>
    </c:legend>
    <c:sideWall>
      <c:thickness val="0"/>
    </c:sideWall>
    <c:backWall>
      <c:thickness val="0"/>
    </c:backWall>
    <c:plotVisOnly val="1"/>
    <c:dispBlanksAs val="gap"/>
    <c:showDLblsOverMax val="0"/>
  </c:chart>
  <c:spPr>
    <a:blipFill>
      <a:blip r:embed="rId1"/>
      <a:srcRect/>
      <a:stretch>
        <a:fillRect/>
      </a:stretch>
    </a:blipFill>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６Ｙ４!$B$3</c:f>
        </c:strRef>
      </c:tx>
      <c:layout/>
      <c:spPr>
        <a:noFill/>
        <a:ln>
          <a:noFill/>
        </a:ln>
      </c:spPr>
      <c:txPr>
        <a:bodyPr vert="horz" rot="0"/>
        <a:lstStyle/>
        <a:p>
          <a:pPr>
            <a:defRPr lang="en-US" cap="none" sz="1800" b="1" i="0" u="none" baseline="0"/>
          </a:pPr>
        </a:p>
      </c:txPr>
    </c:title>
    <c:plotArea>
      <c:layout>
        <c:manualLayout>
          <c:xMode val="edge"/>
          <c:yMode val="edge"/>
          <c:x val="0.041"/>
          <c:y val="0.1695"/>
          <c:w val="0.8325"/>
          <c:h val="0.805"/>
        </c:manualLayout>
      </c:layout>
      <c:barChart>
        <c:barDir val="col"/>
        <c:grouping val="clustered"/>
        <c:varyColors val="0"/>
        <c:ser>
          <c:idx val="4"/>
          <c:order val="0"/>
          <c:tx>
            <c:strRef>
              <c:f>６Ｙ４!$K$4:$K$5</c:f>
              <c:strCache>
                <c:ptCount val="1"/>
                <c:pt idx="0">
                  <c:v>合計</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６Ｙ４!$B$6:$B$10</c:f>
              <c:strCache/>
            </c:strRef>
          </c:cat>
          <c:val>
            <c:numRef>
              <c:f>６Ｙ４!$K$6:$K$10</c:f>
              <c:numCache/>
            </c:numRef>
          </c:val>
        </c:ser>
        <c:axId val="7290888"/>
        <c:axId val="65617993"/>
      </c:barChart>
      <c:lineChart>
        <c:grouping val="standard"/>
        <c:varyColors val="0"/>
        <c:ser>
          <c:idx val="0"/>
          <c:order val="1"/>
          <c:tx>
            <c:strRef>
              <c:f>６Ｙ４!$C$5</c:f>
              <c:strCache>
                <c:ptCount val="1"/>
                <c:pt idx="0">
                  <c:v>第１期</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６Ｙ４!$C$6:$C$10</c:f>
              <c:numCache/>
            </c:numRef>
          </c:val>
          <c:smooth val="0"/>
        </c:ser>
        <c:ser>
          <c:idx val="1"/>
          <c:order val="2"/>
          <c:tx>
            <c:strRef>
              <c:f>６Ｙ４!$L$4:$L$5</c:f>
              <c:strCache>
                <c:ptCount val="1"/>
                <c:pt idx="0">
                  <c:v>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６Ｙ４!$L$6:$L$10</c:f>
              <c:numCache/>
            </c:numRef>
          </c:val>
          <c:smooth val="0"/>
        </c:ser>
        <c:ser>
          <c:idx val="2"/>
          <c:order val="3"/>
          <c:tx>
            <c:strRef>
              <c:f>６Ｙ４!$M$4:$M$5</c:f>
              <c:strCache>
                <c:ptCount val="1"/>
                <c:pt idx="0">
                  <c:v>最小</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６Ｙ４!$M$6:$M$10</c:f>
              <c:numCache/>
            </c:numRef>
          </c:val>
          <c:smooth val="0"/>
        </c:ser>
        <c:ser>
          <c:idx val="3"/>
          <c:order val="4"/>
          <c:tx>
            <c:strRef>
              <c:f>６Ｙ４!$J$5</c:f>
              <c:strCache>
                <c:ptCount val="1"/>
                <c:pt idx="0">
                  <c:v>第８期</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６Ｙ４!$J$6:$J$10</c:f>
              <c:numCache/>
            </c:numRef>
          </c:val>
          <c:smooth val="0"/>
        </c:ser>
        <c:hiLowLines>
          <c:spPr>
            <a:ln w="3175">
              <a:solidFill/>
            </a:ln>
          </c:spPr>
        </c:hiLowLines>
        <c:upDownBars>
          <c:upBars>
            <c:spPr>
              <a:noFill/>
            </c:spPr>
          </c:upBars>
          <c:downBars>
            <c:spPr>
              <a:noFill/>
            </c:spPr>
          </c:downBars>
        </c:upDownBars>
        <c:axId val="53691026"/>
        <c:axId val="13457187"/>
      </c:lineChart>
      <c:catAx>
        <c:axId val="7290888"/>
        <c:scaling>
          <c:orientation val="minMax"/>
        </c:scaling>
        <c:axPos val="b"/>
        <c:delete val="0"/>
        <c:numFmt formatCode="General" sourceLinked="1"/>
        <c:majorTickMark val="in"/>
        <c:minorTickMark val="none"/>
        <c:tickLblPos val="nextTo"/>
        <c:crossAx val="65617993"/>
        <c:crosses val="autoZero"/>
        <c:auto val="1"/>
        <c:lblOffset val="100"/>
        <c:noMultiLvlLbl val="0"/>
      </c:catAx>
      <c:valAx>
        <c:axId val="65617993"/>
        <c:scaling>
          <c:orientation val="minMax"/>
        </c:scaling>
        <c:axPos val="l"/>
        <c:majorGridlines/>
        <c:delete val="0"/>
        <c:numFmt formatCode="General" sourceLinked="1"/>
        <c:majorTickMark val="in"/>
        <c:minorTickMark val="none"/>
        <c:tickLblPos val="nextTo"/>
        <c:crossAx val="7290888"/>
        <c:crossesAt val="1"/>
        <c:crossBetween val="between"/>
        <c:dispUnits>
          <c:builtInUnit val="hundreds"/>
        </c:dispUnits>
      </c:valAx>
      <c:catAx>
        <c:axId val="53691026"/>
        <c:scaling>
          <c:orientation val="minMax"/>
        </c:scaling>
        <c:axPos val="b"/>
        <c:delete val="1"/>
        <c:majorTickMark val="in"/>
        <c:minorTickMark val="none"/>
        <c:tickLblPos val="nextTo"/>
        <c:crossAx val="13457187"/>
        <c:crosses val="autoZero"/>
        <c:auto val="1"/>
        <c:lblOffset val="100"/>
        <c:noMultiLvlLbl val="0"/>
      </c:catAx>
      <c:valAx>
        <c:axId val="13457187"/>
        <c:scaling>
          <c:orientation val="minMax"/>
        </c:scaling>
        <c:axPos val="l"/>
        <c:delete val="0"/>
        <c:numFmt formatCode="General" sourceLinked="1"/>
        <c:majorTickMark val="in"/>
        <c:minorTickMark val="none"/>
        <c:tickLblPos val="nextTo"/>
        <c:crossAx val="53691026"/>
        <c:crosses val="max"/>
        <c:crossBetween val="between"/>
        <c:dispUnits>
          <c:builtInUnit val="hundreds"/>
        </c:dispUnits>
      </c:valAx>
      <c:spPr>
        <a:noFill/>
        <a:ln>
          <a:noFill/>
        </a:ln>
      </c:spPr>
    </c:plotArea>
    <c:legend>
      <c:legendPos val="r"/>
      <c:layout/>
      <c:overlay val="0"/>
    </c:legend>
    <c:plotVisOnly val="1"/>
    <c:dispBlanksAs val="gap"/>
    <c:showDLblsOverMax val="0"/>
  </c:chart>
  <c:spPr>
    <a:blipFill>
      <a:blip r:embed="rId1"/>
      <a:srcRect/>
      <a:stretch>
        <a:fillRect/>
      </a:stretch>
    </a:blipFill>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ＭＳ Ｐゴシック"/>
                <a:ea typeface="ＭＳ Ｐゴシック"/>
                <a:cs typeface="ＭＳ Ｐゴシック"/>
              </a:rPr>
              <a:t>営業所別評価状況</a:t>
            </a:r>
          </a:p>
        </c:rich>
      </c:tx>
      <c:layout/>
      <c:spPr>
        <a:noFill/>
        <a:ln>
          <a:noFill/>
        </a:ln>
      </c:spPr>
    </c:title>
    <c:plotArea>
      <c:layout/>
      <c:radarChart>
        <c:radarStyle val="marker"/>
        <c:varyColors val="0"/>
        <c:ser>
          <c:idx val="1"/>
          <c:order val="0"/>
          <c:tx>
            <c:strRef>
              <c:f>７Ｙ４!$C$4</c:f>
              <c:strCache>
                <c:ptCount val="1"/>
                <c:pt idx="0">
                  <c:v>群馬県</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(７Ｙ４!$B$4:$B$7,７Ｙ４!$B$8:$B$11,７Ｙ４!$B$12:$B$15,７Ｙ４!$B$16:$B$19,７Ｙ４!$B$20:$B$23,７Ｙ４!$B$24:$B$27)</c:f>
              <c:strCache/>
            </c:strRef>
          </c:cat>
          <c:val>
            <c:numRef>
              <c:f>(７Ｙ４!$D$4,７Ｙ４!$D$8,７Ｙ４!$D$12,７Ｙ４!$D$16,７Ｙ４!$D$20,７Ｙ４!$D$24)</c:f>
              <c:numCache/>
            </c:numRef>
          </c:val>
        </c:ser>
        <c:ser>
          <c:idx val="2"/>
          <c:order val="1"/>
          <c:tx>
            <c:strRef>
              <c:f>７Ｙ４!$C$5</c:f>
              <c:strCache>
                <c:ptCount val="1"/>
                <c:pt idx="0">
                  <c:v>三重県</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cat>
            <c:strRef>
              <c:f>(７Ｙ４!$B$4:$B$7,７Ｙ４!$B$8:$B$11,７Ｙ４!$B$12:$B$15,７Ｙ４!$B$16:$B$19,７Ｙ４!$B$20:$B$23,７Ｙ４!$B$24:$B$27)</c:f>
              <c:strCache/>
            </c:strRef>
          </c:cat>
          <c:val>
            <c:numRef>
              <c:f>(７Ｙ４!$D$5,７Ｙ４!$D$9,７Ｙ４!$D$13,７Ｙ４!$D$17,７Ｙ４!$D$21,７Ｙ４!$D$25)</c:f>
              <c:numCache/>
            </c:numRef>
          </c:val>
        </c:ser>
        <c:ser>
          <c:idx val="3"/>
          <c:order val="2"/>
          <c:tx>
            <c:strRef>
              <c:f>７Ｙ４!$C$6</c:f>
              <c:strCache>
                <c:ptCount val="1"/>
                <c:pt idx="0">
                  <c:v>東京都</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(７Ｙ４!$B$4:$B$7,７Ｙ４!$B$8:$B$11,７Ｙ４!$B$12:$B$15,７Ｙ４!$B$16:$B$19,７Ｙ４!$B$20:$B$23,７Ｙ４!$B$24:$B$27)</c:f>
              <c:strCache/>
            </c:strRef>
          </c:cat>
          <c:val>
            <c:numRef>
              <c:f>(７Ｙ４!$D$6,７Ｙ４!$D$10,７Ｙ４!$D$14,７Ｙ４!$D$18,７Ｙ４!$D$22,７Ｙ４!$D$26)</c:f>
              <c:numCache/>
            </c:numRef>
          </c:val>
        </c:ser>
        <c:axId val="54005820"/>
        <c:axId val="16290333"/>
      </c:radarChart>
      <c:catAx>
        <c:axId val="54005820"/>
        <c:scaling>
          <c:orientation val="minMax"/>
        </c:scaling>
        <c:axPos val="b"/>
        <c:majorGridlines/>
        <c:delete val="0"/>
        <c:numFmt formatCode="General" sourceLinked="1"/>
        <c:majorTickMark val="in"/>
        <c:minorTickMark val="none"/>
        <c:tickLblPos val="nextTo"/>
        <c:crossAx val="16290333"/>
        <c:crosses val="autoZero"/>
        <c:auto val="1"/>
        <c:lblOffset val="100"/>
        <c:noMultiLvlLbl val="0"/>
      </c:catAx>
      <c:valAx>
        <c:axId val="16290333"/>
        <c:scaling>
          <c:orientation val="minMax"/>
          <c:max val="4"/>
        </c:scaling>
        <c:axPos val="l"/>
        <c:majorGridlines>
          <c:spPr>
            <a:ln w="3175">
              <a:solidFill/>
              <a:prstDash val="sysDot"/>
            </a:ln>
          </c:spPr>
        </c:majorGridlines>
        <c:delete val="0"/>
        <c:numFmt formatCode="General&quot;人&quot;" sourceLinked="0"/>
        <c:majorTickMark val="cross"/>
        <c:minorTickMark val="none"/>
        <c:tickLblPos val="nextTo"/>
        <c:crossAx val="54005820"/>
        <c:crossesAt val="1"/>
        <c:crossBetween val="between"/>
        <c:dispUnits/>
        <c:majorUnit val="1"/>
      </c:valAx>
      <c:spPr>
        <a:noFill/>
        <a:ln>
          <a:noFill/>
        </a:ln>
      </c:spPr>
    </c:plotArea>
    <c:legend>
      <c:legendPos val="b"/>
      <c:layout/>
      <c:overlay val="0"/>
    </c:legend>
    <c:plotVisOnly val="1"/>
    <c:dispBlanksAs val="gap"/>
    <c:showDLblsOverMax val="0"/>
  </c:chart>
  <c:spPr>
    <a:blipFill>
      <a:blip r:embed="rId1"/>
      <a:srcRect/>
      <a:stretch>
        <a:fillRect/>
      </a:stretch>
    </a:blip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１Ｙ４!$B$5</c:f>
        </c:strRef>
      </c:tx>
      <c:layout/>
      <c:spPr>
        <a:blipFill>
          <a:blip r:embed="rId1"/>
          <a:srcRect/>
          <a:tile sx="100000" sy="100000" flip="none" algn="tl"/>
        </a:blipFill>
        <a:effectLst>
          <a:outerShdw dist="35921" dir="2700000" algn="br">
            <a:prstClr val="black"/>
          </a:outerShdw>
        </a:effectLst>
      </c:spPr>
      <c:txPr>
        <a:bodyPr vert="horz" rot="0"/>
        <a:lstStyle/>
        <a:p>
          <a:pPr>
            <a:defRPr lang="en-US" cap="none" sz="2000" b="0" i="0" u="none" baseline="0"/>
          </a:pPr>
        </a:p>
      </c:txPr>
    </c:title>
    <c:view3D>
      <c:rotX val="20"/>
      <c:rotY val="30"/>
      <c:depthPercent val="80"/>
      <c:rAngAx val="1"/>
    </c:view3D>
    <c:plotArea>
      <c:layout/>
      <c:bar3DChart>
        <c:barDir val="bar"/>
        <c:grouping val="stacked"/>
        <c:varyColors val="0"/>
        <c:ser>
          <c:idx val="0"/>
          <c:order val="0"/>
          <c:tx>
            <c:strRef>
              <c:f>１Ｙ４!$B$8:$C$8</c:f>
              <c:strCache>
                <c:ptCount val="1"/>
                <c:pt idx="0">
                  <c:v>東京本社 法人営業部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１Ｙ４!$D$8:$I$8</c:f>
              <c:numCache>
                <c:ptCount val="6"/>
                <c:pt idx="0">
                  <c:v>0</c:v>
                </c:pt>
                <c:pt idx="1">
                  <c:v>0</c:v>
                </c:pt>
                <c:pt idx="2">
                  <c:v>0</c:v>
                </c:pt>
                <c:pt idx="3">
                  <c:v>0</c:v>
                </c:pt>
                <c:pt idx="4">
                  <c:v>0</c:v>
                </c:pt>
                <c:pt idx="5">
                  <c:v>0</c:v>
                </c:pt>
              </c:numCache>
            </c:numRef>
          </c:val>
          <c:shape val="box"/>
        </c:ser>
        <c:ser>
          <c:idx val="1"/>
          <c:order val="1"/>
          <c:tx>
            <c:strRef>
              <c:f>１Ｙ４!$B$9:$C$9</c:f>
              <c:strCache>
                <c:ptCount val="1"/>
                <c:pt idx="0">
                  <c:v>東京本社 店舗営業部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１Ｙ４!$D$9:$I$9</c:f>
              <c:numCache>
                <c:ptCount val="6"/>
                <c:pt idx="0">
                  <c:v>0</c:v>
                </c:pt>
                <c:pt idx="1">
                  <c:v>0</c:v>
                </c:pt>
                <c:pt idx="2">
                  <c:v>0</c:v>
                </c:pt>
                <c:pt idx="3">
                  <c:v>0</c:v>
                </c:pt>
                <c:pt idx="4">
                  <c:v>0</c:v>
                </c:pt>
                <c:pt idx="5">
                  <c:v>0</c:v>
                </c:pt>
              </c:numCache>
            </c:numRef>
          </c:val>
          <c:shape val="box"/>
        </c:ser>
        <c:ser>
          <c:idx val="2"/>
          <c:order val="2"/>
          <c:tx>
            <c:strRef>
              <c:f>１Ｙ４!$B$10:$C$10</c:f>
              <c:strCache>
                <c:ptCount val="1"/>
                <c:pt idx="0">
                  <c:v>東京本社 通販事業部</c:v>
                </c:pt>
              </c:strCache>
            </c:strRef>
          </c:tx>
          <c:spPr>
            <a:blipFill>
              <a:blip r:embed="rId2"/>
              <a:srcRect/>
              <a:stretch>
                <a:fillRect/>
              </a:stretch>
            </a:blipFill>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20"/>
          </c:pictureOptions>
          <c:cat>
            <c:strRef>
              <c:f>１Ｙ４!$D$7:$I$7</c:f>
              <c:strCache/>
            </c:strRef>
          </c:cat>
          <c:val>
            <c:numRef>
              <c:f>１Ｙ４!$D$10:$I$10</c:f>
              <c:numCache>
                <c:ptCount val="6"/>
                <c:pt idx="0">
                  <c:v>0</c:v>
                </c:pt>
                <c:pt idx="1">
                  <c:v>0</c:v>
                </c:pt>
                <c:pt idx="2">
                  <c:v>0</c:v>
                </c:pt>
                <c:pt idx="3">
                  <c:v>0</c:v>
                </c:pt>
                <c:pt idx="4">
                  <c:v>0</c:v>
                </c:pt>
                <c:pt idx="5">
                  <c:v>0</c:v>
                </c:pt>
              </c:numCache>
            </c:numRef>
          </c:val>
          <c:shape val="box"/>
        </c:ser>
        <c:ser>
          <c:idx val="4"/>
          <c:order val="3"/>
          <c:tx>
            <c:strRef>
              <c:f>１Ｙ４!$B$12:$C$12</c:f>
              <c:strCache>
                <c:ptCount val="1"/>
                <c:pt idx="0">
                  <c:v>大阪支社 法人営業部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１Ｙ４!$D$12:$I$12</c:f>
              <c:numCache>
                <c:ptCount val="6"/>
                <c:pt idx="0">
                  <c:v>0</c:v>
                </c:pt>
                <c:pt idx="1">
                  <c:v>0</c:v>
                </c:pt>
                <c:pt idx="2">
                  <c:v>0</c:v>
                </c:pt>
                <c:pt idx="3">
                  <c:v>0</c:v>
                </c:pt>
                <c:pt idx="4">
                  <c:v>0</c:v>
                </c:pt>
                <c:pt idx="5">
                  <c:v>0</c:v>
                </c:pt>
              </c:numCache>
            </c:numRef>
          </c:val>
          <c:shape val="box"/>
        </c:ser>
        <c:ser>
          <c:idx val="5"/>
          <c:order val="4"/>
          <c:tx>
            <c:strRef>
              <c:f>１Ｙ４!$B$13:$C$13</c:f>
              <c:strCache>
                <c:ptCount val="1"/>
                <c:pt idx="0">
                  <c:v>大阪支社 店舗営業部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１Ｙ４!$D$13:$I$13</c:f>
              <c:numCache>
                <c:ptCount val="6"/>
                <c:pt idx="0">
                  <c:v>0</c:v>
                </c:pt>
                <c:pt idx="1">
                  <c:v>0</c:v>
                </c:pt>
                <c:pt idx="2">
                  <c:v>0</c:v>
                </c:pt>
                <c:pt idx="3">
                  <c:v>0</c:v>
                </c:pt>
                <c:pt idx="4">
                  <c:v>0</c:v>
                </c:pt>
                <c:pt idx="5">
                  <c:v>0</c:v>
                </c:pt>
              </c:numCache>
            </c:numRef>
          </c:val>
          <c:shape val="box"/>
        </c:ser>
        <c:ser>
          <c:idx val="7"/>
          <c:order val="5"/>
          <c:tx>
            <c:strRef>
              <c:f>１Ｙ４!$B$15:$C$15</c:f>
              <c:strCache>
                <c:ptCount val="1"/>
                <c:pt idx="0">
                  <c:v>福岡支社 法人営業部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１Ｙ４!$D$15:$I$15</c:f>
              <c:numCache>
                <c:ptCount val="6"/>
                <c:pt idx="0">
                  <c:v>0</c:v>
                </c:pt>
                <c:pt idx="1">
                  <c:v>0</c:v>
                </c:pt>
                <c:pt idx="2">
                  <c:v>0</c:v>
                </c:pt>
                <c:pt idx="3">
                  <c:v>0</c:v>
                </c:pt>
                <c:pt idx="4">
                  <c:v>0</c:v>
                </c:pt>
                <c:pt idx="5">
                  <c:v>0</c:v>
                </c:pt>
              </c:numCache>
            </c:numRef>
          </c:val>
          <c:shape val="box"/>
        </c:ser>
        <c:ser>
          <c:idx val="8"/>
          <c:order val="6"/>
          <c:tx>
            <c:strRef>
              <c:f>１Ｙ４!$B$16:$C$16</c:f>
              <c:strCache>
                <c:ptCount val="1"/>
                <c:pt idx="0">
                  <c:v>福岡支社 店舗営業部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１Ｙ４!$D$7:$I$7</c:f>
              <c:strCache/>
            </c:strRef>
          </c:cat>
          <c:val>
            <c:numRef>
              <c:f>１Ｙ４!$D$16:$I$16</c:f>
              <c:numCache>
                <c:ptCount val="6"/>
                <c:pt idx="0">
                  <c:v>0</c:v>
                </c:pt>
                <c:pt idx="1">
                  <c:v>0</c:v>
                </c:pt>
                <c:pt idx="2">
                  <c:v>0</c:v>
                </c:pt>
                <c:pt idx="3">
                  <c:v>0</c:v>
                </c:pt>
                <c:pt idx="4">
                  <c:v>0</c:v>
                </c:pt>
                <c:pt idx="5">
                  <c:v>0</c:v>
                </c:pt>
              </c:numCache>
            </c:numRef>
          </c:val>
          <c:shape val="box"/>
        </c:ser>
        <c:overlap val="100"/>
        <c:shape val="box"/>
        <c:axId val="29877925"/>
        <c:axId val="465870"/>
      </c:bar3DChart>
      <c:catAx>
        <c:axId val="29877925"/>
        <c:scaling>
          <c:orientation val="minMax"/>
        </c:scaling>
        <c:axPos val="l"/>
        <c:delete val="0"/>
        <c:numFmt formatCode="General" sourceLinked="1"/>
        <c:majorTickMark val="in"/>
        <c:minorTickMark val="none"/>
        <c:tickLblPos val="low"/>
        <c:crossAx val="465870"/>
        <c:crosses val="autoZero"/>
        <c:auto val="1"/>
        <c:lblOffset val="100"/>
        <c:noMultiLvlLbl val="0"/>
      </c:catAx>
      <c:valAx>
        <c:axId val="465870"/>
        <c:scaling>
          <c:orientation val="minMax"/>
        </c:scaling>
        <c:axPos val="b"/>
        <c:majorGridlines/>
        <c:delete val="0"/>
        <c:numFmt formatCode="General" sourceLinked="1"/>
        <c:majorTickMark val="in"/>
        <c:minorTickMark val="none"/>
        <c:tickLblPos val="nextTo"/>
        <c:crossAx val="29877925"/>
        <c:crossesAt val="1"/>
        <c:crossBetween val="between"/>
        <c:dispUnits/>
      </c:valAx>
      <c:spPr>
        <a:noFill/>
        <a:ln>
          <a:noFill/>
        </a:ln>
      </c:spPr>
    </c:plotArea>
    <c:legend>
      <c:legendPos val="r"/>
      <c:layout/>
      <c:overlay val="0"/>
    </c:legend>
    <c:floor>
      <c:thickness val="0"/>
    </c:floor>
    <c:sideWall>
      <c:thickness val="0"/>
    </c:sideWall>
    <c:backWall>
      <c:thickness val="0"/>
    </c:backWall>
    <c:plotVisOnly val="1"/>
    <c:dispBlanksAs val="gap"/>
    <c:showDLblsOverMax val="0"/>
  </c:chart>
  <c:spPr>
    <a:solidFill>
      <a:srgbClr val="CC99FF"/>
    </a:solidFill>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FFFFFF"/>
                </a:solidFill>
              </a:rPr>
              <a:t>犯罪白書２００６　５か国における殺人の発生率</a:t>
            </a:r>
          </a:p>
        </c:rich>
      </c:tx>
      <c:layout/>
      <c:spPr>
        <a:solidFill>
          <a:srgbClr val="FF0000"/>
        </a:solidFill>
        <a:effectLst>
          <a:outerShdw dist="35921" dir="2700000" algn="br">
            <a:prstClr val="black"/>
          </a:outerShdw>
        </a:effectLst>
      </c:spPr>
    </c:title>
    <c:plotArea>
      <c:layout/>
      <c:lineChart>
        <c:grouping val="standard"/>
        <c:varyColors val="0"/>
        <c:ser>
          <c:idx val="0"/>
          <c:order val="0"/>
          <c:tx>
            <c:strRef>
              <c:f>２Ｙ４!#REF!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(２Ｙ４!#REF!,２Ｙ４!#REF!,２Ｙ４!#REF!,２Ｙ４!#REF!,２Ｙ４!#REF!,２Ｙ４!#REF!,２Ｙ４!#REF!,２Ｙ４!#REF!,２Ｙ４!#REF!)</c:f>
              <c:strCache>
                <c:ptCount val="1"/>
                <c:pt idx="0">
                  <c:v>0</c:v>
                </c:pt>
              </c:strCache>
            </c:strRef>
          </c:cat>
          <c:val>
            <c:numRef>
              <c:f>(２Ｙ４!#REF!,２Ｙ４!#REF!,２Ｙ４!#REF!,２Ｙ４!#REF!,２Ｙ４!#REF!,２Ｙ４!#REF!,２Ｙ４!#REF!,２Ｙ４!#REF!,２Ｙ４!#REF!)</c:f>
              <c:numCache>
                <c:ptCount val="1"/>
                <c:pt idx="0">
                  <c:v>0</c:v>
                </c:pt>
              </c:numCache>
            </c:numRef>
          </c:val>
          <c:smooth val="0"/>
        </c:ser>
        <c:ser>
          <c:idx val="1"/>
          <c:order val="1"/>
          <c:tx>
            <c:strRef>
              <c:f>２Ｙ４!#REF!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(２Ｙ４!#REF!,２Ｙ４!#REF!,２Ｙ４!#REF!,２Ｙ４!#REF!,２Ｙ４!#REF!,２Ｙ４!#REF!,２Ｙ４!#REF!,２Ｙ４!#REF!,２Ｙ４!#REF!)</c:f>
              <c:strCache>
                <c:ptCount val="1"/>
                <c:pt idx="0">
                  <c:v>0</c:v>
                </c:pt>
              </c:strCache>
            </c:strRef>
          </c:cat>
          <c:val>
            <c:numRef>
              <c:f>(２Ｙ４!#REF!,２Ｙ４!#REF!,２Ｙ４!#REF!,２Ｙ４!#REF!,２Ｙ４!#REF!,２Ｙ４!#REF!,２Ｙ４!#REF!,２Ｙ４!#REF!,２Ｙ４!#REF!)</c:f>
              <c:numCache>
                <c:ptCount val="1"/>
                <c:pt idx="0">
                  <c:v>0</c:v>
                </c:pt>
              </c:numCache>
            </c:numRef>
          </c:val>
          <c:smooth val="0"/>
        </c:ser>
        <c:ser>
          <c:idx val="2"/>
          <c:order val="2"/>
          <c:tx>
            <c:strRef>
              <c:f>２Ｙ４!#REF!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(２Ｙ４!#REF!,２Ｙ４!#REF!,２Ｙ４!#REF!,２Ｙ４!#REF!,２Ｙ４!#REF!,２Ｙ４!#REF!,２Ｙ４!#REF!,２Ｙ４!#REF!,２Ｙ４!#REF!)</c:f>
              <c:strCache>
                <c:ptCount val="1"/>
                <c:pt idx="0">
                  <c:v>0</c:v>
                </c:pt>
              </c:strCache>
            </c:strRef>
          </c:cat>
          <c:val>
            <c:numRef>
              <c:f>(２Ｙ４!#REF!,２Ｙ４!#REF!,２Ｙ４!#REF!,２Ｙ４!#REF!,２Ｙ４!#REF!,２Ｙ４!#REF!,２Ｙ４!#REF!,２Ｙ４!#REF!,２Ｙ４!#REF!)</c:f>
              <c:numCache>
                <c:ptCount val="1"/>
                <c:pt idx="0">
                  <c:v>0</c:v>
                </c:pt>
              </c:numCache>
            </c:numRef>
          </c:val>
          <c:smooth val="0"/>
        </c:ser>
        <c:ser>
          <c:idx val="3"/>
          <c:order val="3"/>
          <c:tx>
            <c:strRef>
              <c:f>２Ｙ４!#REF!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(２Ｙ４!#REF!,２Ｙ４!#REF!,２Ｙ４!#REF!,２Ｙ４!#REF!,２Ｙ４!#REF!,２Ｙ４!#REF!,２Ｙ４!#REF!,２Ｙ４!#REF!,２Ｙ４!#REF!)</c:f>
              <c:strCache>
                <c:ptCount val="1"/>
                <c:pt idx="0">
                  <c:v>0</c:v>
                </c:pt>
              </c:strCache>
            </c:strRef>
          </c:cat>
          <c:val>
            <c:numRef>
              <c:f>(２Ｙ４!#REF!,２Ｙ４!#REF!,２Ｙ４!#REF!,２Ｙ４!#REF!,２Ｙ４!#REF!,２Ｙ４!#REF!,２Ｙ４!#REF!,２Ｙ４!#REF!,２Ｙ４!#REF!)</c:f>
              <c:numCache>
                <c:ptCount val="1"/>
                <c:pt idx="0">
                  <c:v>0</c:v>
                </c:pt>
              </c:numCache>
            </c:numRef>
          </c:val>
          <c:smooth val="0"/>
        </c:ser>
        <c:ser>
          <c:idx val="4"/>
          <c:order val="4"/>
          <c:tx>
            <c:strRef>
              <c:f>２Ｙ４!#REF!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dLblPos val="t"/>
            <c:showLegendKey val="0"/>
            <c:showVal val="1"/>
            <c:showBubbleSize val="0"/>
            <c:showCatName val="0"/>
            <c:showSerName val="0"/>
            <c:showLeaderLines val="1"/>
            <c:showPercent val="0"/>
          </c:dLbls>
          <c:cat>
            <c:strRef>
              <c:f>(２Ｙ４!#REF!,２Ｙ４!#REF!,２Ｙ４!#REF!,２Ｙ４!#REF!,２Ｙ４!#REF!,２Ｙ４!#REF!,２Ｙ４!#REF!,２Ｙ４!#REF!,２Ｙ４!#REF!)</c:f>
              <c:strCache>
                <c:ptCount val="1"/>
                <c:pt idx="0">
                  <c:v>0</c:v>
                </c:pt>
              </c:strCache>
            </c:strRef>
          </c:cat>
          <c:val>
            <c:numRef>
              <c:f>(２Ｙ４!#REF!,２Ｙ４!#REF!,２Ｙ４!#REF!,２Ｙ４!#REF!,２Ｙ４!#REF!,２Ｙ４!#REF!,２Ｙ４!#REF!,２Ｙ４!#REF!,２Ｙ４!#REF!)</c:f>
              <c:numCache>
                <c:ptCount val="1"/>
                <c:pt idx="0">
                  <c:v>0</c:v>
                </c:pt>
              </c:numCache>
            </c:numRef>
          </c:val>
          <c:smooth val="0"/>
        </c:ser>
        <c:marker val="1"/>
        <c:axId val="4192831"/>
        <c:axId val="37735480"/>
      </c:lineChart>
      <c:catAx>
        <c:axId val="4192831"/>
        <c:scaling>
          <c:orientation val="minMax"/>
        </c:scaling>
        <c:axPos val="b"/>
        <c:delete val="0"/>
        <c:numFmt formatCode="General" sourceLinked="1"/>
        <c:majorTickMark val="in"/>
        <c:minorTickMark val="none"/>
        <c:tickLblPos val="nextTo"/>
        <c:crossAx val="37735480"/>
        <c:crosses val="autoZero"/>
        <c:auto val="1"/>
        <c:lblOffset val="100"/>
        <c:noMultiLvlLbl val="0"/>
      </c:catAx>
      <c:valAx>
        <c:axId val="37735480"/>
        <c:scaling>
          <c:orientation val="minMax"/>
        </c:scaling>
        <c:axPos val="l"/>
        <c:majorGridlines/>
        <c:delete val="0"/>
        <c:numFmt formatCode="General" sourceLinked="1"/>
        <c:majorTickMark val="in"/>
        <c:minorTickMark val="none"/>
        <c:tickLblPos val="nextTo"/>
        <c:crossAx val="4192831"/>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FF"/>
    </a:solidFill>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２Ｙ４!$B$5:$J$5</c:f>
        </c:strRef>
      </c:tx>
      <c:layout/>
      <c:spPr>
        <a:solidFill>
          <a:srgbClr val="000000"/>
        </a:solidFill>
        <a:ln w="3175">
          <a:noFill/>
        </a:ln>
      </c:spPr>
      <c:txPr>
        <a:bodyPr vert="horz" rot="0"/>
        <a:lstStyle/>
        <a:p>
          <a:pPr>
            <a:defRPr lang="en-US" cap="none" sz="2000" b="1" i="0" u="none" baseline="0">
              <a:solidFill>
                <a:srgbClr val="FFFFFF"/>
              </a:solidFill>
              <a:latin typeface="ＭＳ Ｐゴシック"/>
              <a:ea typeface="ＭＳ Ｐゴシック"/>
              <a:cs typeface="ＭＳ Ｐゴシック"/>
            </a:defRPr>
          </a:pPr>
        </a:p>
      </c:txPr>
    </c:title>
    <c:plotArea>
      <c:layout>
        <c:manualLayout>
          <c:xMode val="edge"/>
          <c:yMode val="edge"/>
          <c:x val="0.05225"/>
          <c:y val="0.1835"/>
          <c:w val="0.8965"/>
          <c:h val="0.68275"/>
        </c:manualLayout>
      </c:layout>
      <c:barChart>
        <c:barDir val="col"/>
        <c:grouping val="clustered"/>
        <c:varyColors val="0"/>
        <c:ser>
          <c:idx val="1"/>
          <c:order val="1"/>
          <c:tx>
            <c:strRef>
              <c:f>２Ｙ４!$B$11:$C$11</c:f>
              <c:strCache>
                <c:ptCount val="1"/>
                <c:pt idx="0">
                  <c:v>２月 湿度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２Ｙ４!$D$11:$J$11</c:f>
              <c:numCache>
                <c:ptCount val="7"/>
                <c:pt idx="0">
                  <c:v>0</c:v>
                </c:pt>
                <c:pt idx="1">
                  <c:v>0</c:v>
                </c:pt>
                <c:pt idx="2">
                  <c:v>0</c:v>
                </c:pt>
                <c:pt idx="3">
                  <c:v>0</c:v>
                </c:pt>
                <c:pt idx="4">
                  <c:v>0</c:v>
                </c:pt>
                <c:pt idx="5">
                  <c:v>0</c:v>
                </c:pt>
                <c:pt idx="6">
                  <c:v>0</c:v>
                </c:pt>
              </c:numCache>
            </c:numRef>
          </c:val>
        </c:ser>
        <c:ser>
          <c:idx val="3"/>
          <c:order val="3"/>
          <c:tx>
            <c:strRef>
              <c:f>２Ｙ４!$B$15:$C$15</c:f>
              <c:strCache>
                <c:ptCount val="1"/>
                <c:pt idx="0">
                  <c:v>４月 湿度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２Ｙ４!$D$15:$J$15</c:f>
              <c:numCache>
                <c:ptCount val="7"/>
                <c:pt idx="0">
                  <c:v>0</c:v>
                </c:pt>
                <c:pt idx="1">
                  <c:v>0</c:v>
                </c:pt>
                <c:pt idx="2">
                  <c:v>0</c:v>
                </c:pt>
                <c:pt idx="3">
                  <c:v>0</c:v>
                </c:pt>
                <c:pt idx="4">
                  <c:v>0</c:v>
                </c:pt>
                <c:pt idx="5">
                  <c:v>0</c:v>
                </c:pt>
                <c:pt idx="6">
                  <c:v>0</c:v>
                </c:pt>
              </c:numCache>
            </c:numRef>
          </c:val>
        </c:ser>
        <c:ser>
          <c:idx val="5"/>
          <c:order val="5"/>
          <c:tx>
            <c:strRef>
              <c:f>２Ｙ４!$B$19:$C$19</c:f>
              <c:strCache>
                <c:ptCount val="1"/>
                <c:pt idx="0">
                  <c:v>６月 湿度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２Ｙ４!$D$19:$J$19</c:f>
              <c:numCache>
                <c:ptCount val="7"/>
                <c:pt idx="0">
                  <c:v>0</c:v>
                </c:pt>
                <c:pt idx="1">
                  <c:v>0</c:v>
                </c:pt>
                <c:pt idx="2">
                  <c:v>0</c:v>
                </c:pt>
                <c:pt idx="3">
                  <c:v>0</c:v>
                </c:pt>
                <c:pt idx="4">
                  <c:v>0</c:v>
                </c:pt>
                <c:pt idx="5">
                  <c:v>0</c:v>
                </c:pt>
                <c:pt idx="6">
                  <c:v>0</c:v>
                </c:pt>
              </c:numCache>
            </c:numRef>
          </c:val>
        </c:ser>
        <c:ser>
          <c:idx val="7"/>
          <c:order val="7"/>
          <c:tx>
            <c:strRef>
              <c:f>２Ｙ４!$B$23:$C$23</c:f>
              <c:strCache>
                <c:ptCount val="1"/>
                <c:pt idx="0">
                  <c:v>８月 湿度</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6"/>
              <c:numFmt formatCode="General" sourceLinked="1"/>
              <c:showLegendKey val="0"/>
              <c:showVal val="1"/>
              <c:showBubbleSize val="0"/>
              <c:showCatName val="0"/>
              <c:showSerName val="0"/>
              <c:showPercent val="0"/>
            </c:dLbl>
            <c:delete val="1"/>
          </c:dLbls>
          <c:cat>
            <c:strRef>
              <c:f>２Ｙ４!$D$7:$J$7</c:f>
              <c:strCache>
                <c:ptCount val="7"/>
                <c:pt idx="0">
                  <c:v>0</c:v>
                </c:pt>
                <c:pt idx="1">
                  <c:v>0</c:v>
                </c:pt>
                <c:pt idx="2">
                  <c:v>0</c:v>
                </c:pt>
                <c:pt idx="3">
                  <c:v>0</c:v>
                </c:pt>
                <c:pt idx="4">
                  <c:v>0</c:v>
                </c:pt>
                <c:pt idx="5">
                  <c:v>0</c:v>
                </c:pt>
                <c:pt idx="6">
                  <c:v>0</c:v>
                </c:pt>
              </c:strCache>
            </c:strRef>
          </c:cat>
          <c:val>
            <c:numRef>
              <c:f>２Ｙ４!$D$23:$J$23</c:f>
              <c:numCache>
                <c:ptCount val="7"/>
                <c:pt idx="0">
                  <c:v>0</c:v>
                </c:pt>
                <c:pt idx="1">
                  <c:v>0</c:v>
                </c:pt>
                <c:pt idx="2">
                  <c:v>0</c:v>
                </c:pt>
                <c:pt idx="3">
                  <c:v>0</c:v>
                </c:pt>
                <c:pt idx="4">
                  <c:v>0</c:v>
                </c:pt>
                <c:pt idx="5">
                  <c:v>0</c:v>
                </c:pt>
                <c:pt idx="6">
                  <c:v>0</c:v>
                </c:pt>
              </c:numCache>
            </c:numRef>
          </c:val>
        </c:ser>
        <c:gapWidth val="500"/>
        <c:axId val="4075001"/>
        <c:axId val="36675010"/>
      </c:barChart>
      <c:lineChart>
        <c:grouping val="standard"/>
        <c:varyColors val="0"/>
        <c:ser>
          <c:idx val="0"/>
          <c:order val="0"/>
          <c:tx>
            <c:strRef>
              <c:f>２Ｙ４!$B$10:$C$10</c:f>
              <c:strCache>
                <c:ptCount val="1"/>
                <c:pt idx="0">
                  <c:v>２月 温度</c:v>
                </c:pt>
              </c:strCache>
            </c:strRef>
          </c:tx>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２Ｙ４!$D$10:$J$10</c:f>
              <c:numCache>
                <c:ptCount val="7"/>
                <c:pt idx="0">
                  <c:v>0</c:v>
                </c:pt>
                <c:pt idx="1">
                  <c:v>0</c:v>
                </c:pt>
                <c:pt idx="2">
                  <c:v>0</c:v>
                </c:pt>
                <c:pt idx="3">
                  <c:v>0</c:v>
                </c:pt>
                <c:pt idx="4">
                  <c:v>0</c:v>
                </c:pt>
                <c:pt idx="5">
                  <c:v>0</c:v>
                </c:pt>
                <c:pt idx="6">
                  <c:v>0</c:v>
                </c:pt>
              </c:numCache>
            </c:numRef>
          </c:val>
          <c:smooth val="0"/>
        </c:ser>
        <c:ser>
          <c:idx val="2"/>
          <c:order val="2"/>
          <c:tx>
            <c:strRef>
              <c:f>２Ｙ４!$B$14:$C$14</c:f>
              <c:strCache>
                <c:ptCount val="1"/>
                <c:pt idx="0">
                  <c:v>４月 温度</c:v>
                </c:pt>
              </c:strCache>
            </c:strRef>
          </c:tx>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２Ｙ４!$D$14:$J$14</c:f>
              <c:numCache>
                <c:ptCount val="7"/>
                <c:pt idx="0">
                  <c:v>0</c:v>
                </c:pt>
                <c:pt idx="1">
                  <c:v>0</c:v>
                </c:pt>
                <c:pt idx="2">
                  <c:v>0</c:v>
                </c:pt>
                <c:pt idx="3">
                  <c:v>0</c:v>
                </c:pt>
                <c:pt idx="4">
                  <c:v>0</c:v>
                </c:pt>
                <c:pt idx="5">
                  <c:v>0</c:v>
                </c:pt>
                <c:pt idx="6">
                  <c:v>0</c:v>
                </c:pt>
              </c:numCache>
            </c:numRef>
          </c:val>
          <c:smooth val="0"/>
        </c:ser>
        <c:ser>
          <c:idx val="4"/>
          <c:order val="4"/>
          <c:tx>
            <c:strRef>
              <c:f>２Ｙ４!$B$18:$C$18</c:f>
              <c:strCache>
                <c:ptCount val="1"/>
                <c:pt idx="0">
                  <c:v>６月 温度</c:v>
                </c:pt>
              </c:strCache>
            </c:strRef>
          </c:tx>
          <c:extLst>
            <c:ext xmlns:c14="http://schemas.microsoft.com/office/drawing/2007/8/2/chart" uri="{6F2FDCE9-48DA-4B69-8628-5D25D57E5C99}">
              <c14:invertSolidFillFmt>
                <c14:spPr>
                  <a:solidFill>
                    <a:srgbClr val="000000"/>
                  </a:solidFill>
                </c14:spPr>
              </c14:invertSolidFillFmt>
            </c:ext>
          </c:extLst>
          <c:cat>
            <c:strRef>
              <c:f>２Ｙ４!$D$7:$J$7</c:f>
              <c:strCache>
                <c:ptCount val="7"/>
                <c:pt idx="0">
                  <c:v>0</c:v>
                </c:pt>
                <c:pt idx="1">
                  <c:v>0</c:v>
                </c:pt>
                <c:pt idx="2">
                  <c:v>0</c:v>
                </c:pt>
                <c:pt idx="3">
                  <c:v>0</c:v>
                </c:pt>
                <c:pt idx="4">
                  <c:v>0</c:v>
                </c:pt>
                <c:pt idx="5">
                  <c:v>0</c:v>
                </c:pt>
                <c:pt idx="6">
                  <c:v>0</c:v>
                </c:pt>
              </c:strCache>
            </c:strRef>
          </c:cat>
          <c:val>
            <c:numRef>
              <c:f>２Ｙ４!$D$18:$J$18</c:f>
              <c:numCache>
                <c:ptCount val="7"/>
                <c:pt idx="0">
                  <c:v>0</c:v>
                </c:pt>
                <c:pt idx="1">
                  <c:v>0</c:v>
                </c:pt>
                <c:pt idx="2">
                  <c:v>0</c:v>
                </c:pt>
                <c:pt idx="3">
                  <c:v>0</c:v>
                </c:pt>
                <c:pt idx="4">
                  <c:v>0</c:v>
                </c:pt>
                <c:pt idx="5">
                  <c:v>0</c:v>
                </c:pt>
                <c:pt idx="6">
                  <c:v>0</c:v>
                </c:pt>
              </c:numCache>
            </c:numRef>
          </c:val>
          <c:smooth val="0"/>
        </c:ser>
        <c:ser>
          <c:idx val="6"/>
          <c:order val="6"/>
          <c:tx>
            <c:strRef>
              <c:f>２Ｙ４!$B$22:$C$22</c:f>
              <c:strCache>
                <c:ptCount val="1"/>
                <c:pt idx="0">
                  <c:v>８月 温度</c:v>
                </c:pt>
              </c:strCache>
            </c:strRef>
          </c:tx>
          <c:extLst>
            <c:ext xmlns:c14="http://schemas.microsoft.com/office/drawing/2007/8/2/chart" uri="{6F2FDCE9-48DA-4B69-8628-5D25D57E5C99}">
              <c14:invertSolidFillFmt>
                <c14:spPr>
                  <a:solidFill>
                    <a:srgbClr val="000000"/>
                  </a:solidFill>
                </c14:spPr>
              </c14:invertSolidFillFmt>
            </c:ext>
          </c:extLst>
          <c:dLbls>
            <c:dLbl>
              <c:idx val="3"/>
              <c:numFmt formatCode="General" sourceLinked="1"/>
              <c:showLegendKey val="0"/>
              <c:showVal val="1"/>
              <c:showBubbleSize val="0"/>
              <c:showCatName val="0"/>
              <c:showSerName val="0"/>
              <c:showPercent val="0"/>
            </c:dLbl>
            <c:delete val="1"/>
          </c:dLbls>
          <c:cat>
            <c:strRef>
              <c:f>２Ｙ４!$D$7:$J$7</c:f>
              <c:strCache>
                <c:ptCount val="7"/>
                <c:pt idx="0">
                  <c:v>0</c:v>
                </c:pt>
                <c:pt idx="1">
                  <c:v>0</c:v>
                </c:pt>
                <c:pt idx="2">
                  <c:v>0</c:v>
                </c:pt>
                <c:pt idx="3">
                  <c:v>0</c:v>
                </c:pt>
                <c:pt idx="4">
                  <c:v>0</c:v>
                </c:pt>
                <c:pt idx="5">
                  <c:v>0</c:v>
                </c:pt>
                <c:pt idx="6">
                  <c:v>0</c:v>
                </c:pt>
              </c:strCache>
            </c:strRef>
          </c:cat>
          <c:val>
            <c:numRef>
              <c:f>２Ｙ４!$D$22:$J$22</c:f>
              <c:numCache>
                <c:ptCount val="7"/>
                <c:pt idx="0">
                  <c:v>0</c:v>
                </c:pt>
                <c:pt idx="1">
                  <c:v>0</c:v>
                </c:pt>
                <c:pt idx="2">
                  <c:v>0</c:v>
                </c:pt>
                <c:pt idx="3">
                  <c:v>0</c:v>
                </c:pt>
                <c:pt idx="4">
                  <c:v>0</c:v>
                </c:pt>
                <c:pt idx="5">
                  <c:v>0</c:v>
                </c:pt>
                <c:pt idx="6">
                  <c:v>0</c:v>
                </c:pt>
              </c:numCache>
            </c:numRef>
          </c:val>
          <c:smooth val="0"/>
        </c:ser>
        <c:marker val="1"/>
        <c:axId val="61639635"/>
        <c:axId val="17885804"/>
      </c:lineChart>
      <c:catAx>
        <c:axId val="61639635"/>
        <c:scaling>
          <c:orientation val="minMax"/>
        </c:scaling>
        <c:axPos val="b"/>
        <c:delete val="0"/>
        <c:numFmt formatCode="General" sourceLinked="1"/>
        <c:majorTickMark val="in"/>
        <c:minorTickMark val="none"/>
        <c:tickLblPos val="nextTo"/>
        <c:crossAx val="17885804"/>
        <c:crosses val="autoZero"/>
        <c:auto val="1"/>
        <c:lblOffset val="100"/>
        <c:noMultiLvlLbl val="0"/>
      </c:catAx>
      <c:valAx>
        <c:axId val="17885804"/>
        <c:scaling>
          <c:orientation val="minMax"/>
        </c:scaling>
        <c:axPos val="l"/>
        <c:majorGridlines/>
        <c:delete val="0"/>
        <c:numFmt formatCode="#,##0&quot;℃&quot;" sourceLinked="0"/>
        <c:majorTickMark val="in"/>
        <c:minorTickMark val="none"/>
        <c:tickLblPos val="nextTo"/>
        <c:crossAx val="61639635"/>
        <c:crossesAt val="1"/>
        <c:crossBetween val="between"/>
        <c:dispUnits/>
        <c:majorUnit val="10"/>
      </c:valAx>
      <c:catAx>
        <c:axId val="4075001"/>
        <c:scaling>
          <c:orientation val="minMax"/>
        </c:scaling>
        <c:axPos val="b"/>
        <c:delete val="1"/>
        <c:majorTickMark val="in"/>
        <c:minorTickMark val="none"/>
        <c:tickLblPos val="nextTo"/>
        <c:crossAx val="36675010"/>
        <c:crosses val="autoZero"/>
        <c:auto val="1"/>
        <c:lblOffset val="100"/>
        <c:noMultiLvlLbl val="0"/>
      </c:catAx>
      <c:valAx>
        <c:axId val="36675010"/>
        <c:scaling>
          <c:orientation val="minMax"/>
        </c:scaling>
        <c:axPos val="l"/>
        <c:delete val="0"/>
        <c:numFmt formatCode="General" sourceLinked="1"/>
        <c:majorTickMark val="in"/>
        <c:minorTickMark val="none"/>
        <c:tickLblPos val="nextTo"/>
        <c:crossAx val="4075001"/>
        <c:crosses val="max"/>
        <c:crossBetween val="between"/>
        <c:dispUnits/>
        <c:majorUnit val="0.2"/>
      </c:valAx>
      <c:spPr>
        <a:solidFill>
          <a:srgbClr val="C0C0C0"/>
        </a:solidFill>
        <a:ln w="12700">
          <a:solidFill>
            <a:srgbClr val="808080"/>
          </a:solidFill>
        </a:ln>
      </c:spPr>
    </c:plotArea>
    <c:legend>
      <c:legendPos val="b"/>
      <c:layout>
        <c:manualLayout>
          <c:xMode val="edge"/>
          <c:yMode val="edge"/>
          <c:x val="0.11025"/>
          <c:y val="0.8865"/>
          <c:w val="0.78925"/>
          <c:h val="0.0972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1100" b="1"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FFFFFF"/>
                </a:solidFill>
              </a:rPr>
              <a:t>犯罪白書２００６　５か国における殺人の発生率</a:t>
            </a:r>
          </a:p>
        </c:rich>
      </c:tx>
      <c:layout/>
      <c:spPr>
        <a:solidFill>
          <a:srgbClr val="FF0000"/>
        </a:solidFill>
        <a:effectLst>
          <a:outerShdw dist="35921" dir="2700000" algn="br">
            <a:prstClr val="black"/>
          </a:outerShdw>
        </a:effectLst>
      </c:spPr>
    </c:title>
    <c:plotArea>
      <c:layout/>
      <c:lineChart>
        <c:grouping val="standard"/>
        <c:varyColors val="0"/>
        <c:ser>
          <c:idx val="0"/>
          <c:order val="0"/>
          <c:tx>
            <c:strRef>
              <c:f>３Ｙ４!#REF!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(３Ｙ４!#REF!,３Ｙ４!#REF!,３Ｙ４!#REF!,３Ｙ４!#REF!,３Ｙ４!#REF!,３Ｙ４!#REF!,３Ｙ４!#REF!,３Ｙ４!#REF!,３Ｙ４!#REF!)</c:f>
              <c:strCache>
                <c:ptCount val="1"/>
                <c:pt idx="0">
                  <c:v>0</c:v>
                </c:pt>
              </c:strCache>
            </c:strRef>
          </c:cat>
          <c:val>
            <c:numRef>
              <c:f>(３Ｙ４!#REF!,３Ｙ４!#REF!,３Ｙ４!#REF!,３Ｙ４!#REF!,３Ｙ４!#REF!,３Ｙ４!#REF!,３Ｙ４!#REF!,３Ｙ４!#REF!,３Ｙ４!#REF!)</c:f>
              <c:numCache>
                <c:ptCount val="1"/>
                <c:pt idx="0">
                  <c:v>0</c:v>
                </c:pt>
              </c:numCache>
            </c:numRef>
          </c:val>
          <c:smooth val="0"/>
        </c:ser>
        <c:ser>
          <c:idx val="1"/>
          <c:order val="1"/>
          <c:tx>
            <c:strRef>
              <c:f>３Ｙ４!#REF!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(３Ｙ４!#REF!,３Ｙ４!#REF!,３Ｙ４!#REF!,３Ｙ４!#REF!,３Ｙ４!#REF!,３Ｙ４!#REF!,３Ｙ４!#REF!,３Ｙ４!#REF!,３Ｙ４!#REF!)</c:f>
              <c:strCache>
                <c:ptCount val="1"/>
                <c:pt idx="0">
                  <c:v>0</c:v>
                </c:pt>
              </c:strCache>
            </c:strRef>
          </c:cat>
          <c:val>
            <c:numRef>
              <c:f>(３Ｙ４!#REF!,３Ｙ４!#REF!,３Ｙ４!#REF!,３Ｙ４!#REF!,３Ｙ４!#REF!,３Ｙ４!#REF!,３Ｙ４!#REF!,３Ｙ４!#REF!,３Ｙ４!#REF!)</c:f>
              <c:numCache>
                <c:ptCount val="1"/>
                <c:pt idx="0">
                  <c:v>0</c:v>
                </c:pt>
              </c:numCache>
            </c:numRef>
          </c:val>
          <c:smooth val="0"/>
        </c:ser>
        <c:ser>
          <c:idx val="2"/>
          <c:order val="2"/>
          <c:tx>
            <c:strRef>
              <c:f>３Ｙ４!#REF!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(３Ｙ４!#REF!,３Ｙ４!#REF!,３Ｙ４!#REF!,３Ｙ４!#REF!,３Ｙ４!#REF!,３Ｙ４!#REF!,３Ｙ４!#REF!,３Ｙ４!#REF!,３Ｙ４!#REF!)</c:f>
              <c:strCache>
                <c:ptCount val="1"/>
                <c:pt idx="0">
                  <c:v>0</c:v>
                </c:pt>
              </c:strCache>
            </c:strRef>
          </c:cat>
          <c:val>
            <c:numRef>
              <c:f>(３Ｙ４!#REF!,３Ｙ４!#REF!,３Ｙ４!#REF!,３Ｙ４!#REF!,３Ｙ４!#REF!,３Ｙ４!#REF!,３Ｙ４!#REF!,３Ｙ４!#REF!,３Ｙ４!#REF!)</c:f>
              <c:numCache>
                <c:ptCount val="1"/>
                <c:pt idx="0">
                  <c:v>0</c:v>
                </c:pt>
              </c:numCache>
            </c:numRef>
          </c:val>
          <c:smooth val="0"/>
        </c:ser>
        <c:ser>
          <c:idx val="3"/>
          <c:order val="3"/>
          <c:tx>
            <c:strRef>
              <c:f>３Ｙ４!#REF!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(３Ｙ４!#REF!,３Ｙ４!#REF!,３Ｙ４!#REF!,３Ｙ４!#REF!,３Ｙ４!#REF!,３Ｙ４!#REF!,３Ｙ４!#REF!,３Ｙ４!#REF!,３Ｙ４!#REF!)</c:f>
              <c:strCache>
                <c:ptCount val="1"/>
                <c:pt idx="0">
                  <c:v>0</c:v>
                </c:pt>
              </c:strCache>
            </c:strRef>
          </c:cat>
          <c:val>
            <c:numRef>
              <c:f>(３Ｙ４!#REF!,３Ｙ４!#REF!,３Ｙ４!#REF!,３Ｙ４!#REF!,３Ｙ４!#REF!,３Ｙ４!#REF!,３Ｙ４!#REF!,３Ｙ４!#REF!,３Ｙ４!#REF!)</c:f>
              <c:numCache>
                <c:ptCount val="1"/>
                <c:pt idx="0">
                  <c:v>0</c:v>
                </c:pt>
              </c:numCache>
            </c:numRef>
          </c:val>
          <c:smooth val="0"/>
        </c:ser>
        <c:ser>
          <c:idx val="4"/>
          <c:order val="4"/>
          <c:tx>
            <c:strRef>
              <c:f>３Ｙ４!#REF!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dLblPos val="t"/>
            <c:showLegendKey val="0"/>
            <c:showVal val="1"/>
            <c:showBubbleSize val="0"/>
            <c:showCatName val="0"/>
            <c:showSerName val="0"/>
            <c:showLeaderLines val="1"/>
            <c:showPercent val="0"/>
          </c:dLbls>
          <c:cat>
            <c:strRef>
              <c:f>(３Ｙ４!#REF!,３Ｙ４!#REF!,３Ｙ４!#REF!,３Ｙ４!#REF!,３Ｙ４!#REF!,３Ｙ４!#REF!,３Ｙ４!#REF!,３Ｙ４!#REF!,３Ｙ４!#REF!)</c:f>
              <c:strCache>
                <c:ptCount val="1"/>
                <c:pt idx="0">
                  <c:v>0</c:v>
                </c:pt>
              </c:strCache>
            </c:strRef>
          </c:cat>
          <c:val>
            <c:numRef>
              <c:f>(３Ｙ４!#REF!,３Ｙ４!#REF!,３Ｙ４!#REF!,３Ｙ４!#REF!,３Ｙ４!#REF!,３Ｙ４!#REF!,３Ｙ４!#REF!,３Ｙ４!#REF!,３Ｙ４!#REF!)</c:f>
              <c:numCache>
                <c:ptCount val="1"/>
                <c:pt idx="0">
                  <c:v>0</c:v>
                </c:pt>
              </c:numCache>
            </c:numRef>
          </c:val>
          <c:smooth val="0"/>
        </c:ser>
        <c:marker val="1"/>
        <c:axId val="26754509"/>
        <c:axId val="39463990"/>
      </c:lineChart>
      <c:catAx>
        <c:axId val="26754509"/>
        <c:scaling>
          <c:orientation val="minMax"/>
        </c:scaling>
        <c:axPos val="b"/>
        <c:delete val="0"/>
        <c:numFmt formatCode="General" sourceLinked="1"/>
        <c:majorTickMark val="in"/>
        <c:minorTickMark val="none"/>
        <c:tickLblPos val="nextTo"/>
        <c:crossAx val="39463990"/>
        <c:crosses val="autoZero"/>
        <c:auto val="1"/>
        <c:lblOffset val="100"/>
        <c:noMultiLvlLbl val="0"/>
      </c:catAx>
      <c:valAx>
        <c:axId val="39463990"/>
        <c:scaling>
          <c:orientation val="minMax"/>
        </c:scaling>
        <c:axPos val="l"/>
        <c:majorGridlines/>
        <c:delete val="0"/>
        <c:numFmt formatCode="General" sourceLinked="1"/>
        <c:majorTickMark val="in"/>
        <c:minorTickMark val="none"/>
        <c:tickLblPos val="nextTo"/>
        <c:crossAx val="2675450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FF"/>
    </a:solidFill>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３Ｙ４!$C$8</c:f>
        </c:strRef>
      </c:tx>
      <c:layout/>
      <c:spPr>
        <a:solidFill>
          <a:srgbClr val="FFFFFF"/>
        </a:solidFill>
        <a:effectLst>
          <a:outerShdw dist="35921" dir="2700000" algn="br">
            <a:prstClr val="black"/>
          </a:outerShdw>
        </a:effectLst>
      </c:spPr>
      <c:txPr>
        <a:bodyPr vert="horz" rot="0"/>
        <a:lstStyle/>
        <a:p>
          <a:pPr>
            <a:defRPr lang="en-US" cap="none" sz="1425" b="1" i="0" u="none" baseline="0"/>
          </a:pPr>
        </a:p>
      </c:txPr>
    </c:title>
    <c:view3D>
      <c:rotX val="10"/>
      <c:rotY val="10"/>
      <c:depthPercent val="120"/>
      <c:rAngAx val="1"/>
    </c:view3D>
    <c:plotArea>
      <c:layout>
        <c:manualLayout>
          <c:xMode val="edge"/>
          <c:yMode val="edge"/>
          <c:x val="0.007"/>
          <c:y val="0.16125"/>
          <c:w val="0.97575"/>
          <c:h val="0.811"/>
        </c:manualLayout>
      </c:layout>
      <c:bar3DChart>
        <c:barDir val="col"/>
        <c:grouping val="standard"/>
        <c:varyColors val="0"/>
        <c:ser>
          <c:idx val="2"/>
          <c:order val="0"/>
          <c:tx>
            <c:strRef>
              <c:f>３Ｙ４!$B$14:$B$16</c:f>
              <c:strCache>
                <c:ptCount val="1"/>
                <c:pt idx="0">
                  <c:v>福岡支社</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３Ｙ４!$D$6:$G$6</c:f>
              <c:strCache/>
            </c:strRef>
          </c:cat>
          <c:val>
            <c:numRef>
              <c:f>３Ｙ４!$D$15:$G$15</c:f>
              <c:numCache>
                <c:ptCount val="4"/>
                <c:pt idx="0">
                  <c:v>0</c:v>
                </c:pt>
                <c:pt idx="1">
                  <c:v>0</c:v>
                </c:pt>
                <c:pt idx="2">
                  <c:v>0</c:v>
                </c:pt>
                <c:pt idx="3">
                  <c:v>0</c:v>
                </c:pt>
              </c:numCache>
            </c:numRef>
          </c:val>
          <c:shape val="box"/>
        </c:ser>
        <c:ser>
          <c:idx val="0"/>
          <c:order val="1"/>
          <c:tx>
            <c:strRef>
              <c:f>３Ｙ４!$B$7:$B$10</c:f>
              <c:strCache>
                <c:ptCount val="1"/>
                <c:pt idx="0">
                  <c:v>東京本社</c:v>
                </c:pt>
              </c:strCache>
            </c:strRef>
          </c:tx>
          <c:spPr>
            <a:blipFill>
              <a:blip r:embed="rId2"/>
              <a:srcRect/>
              <a:stretch>
                <a:fillRect/>
              </a:stretch>
            </a:blipFill>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30"/>
          </c:pictureOptions>
          <c:cat>
            <c:strRef>
              <c:f>３Ｙ４!$D$6:$G$6</c:f>
              <c:strCache/>
            </c:strRef>
          </c:cat>
          <c:val>
            <c:numRef>
              <c:f>３Ｙ４!$D$8:$G$8</c:f>
              <c:numCache>
                <c:ptCount val="4"/>
                <c:pt idx="0">
                  <c:v>0</c:v>
                </c:pt>
                <c:pt idx="1">
                  <c:v>0</c:v>
                </c:pt>
                <c:pt idx="2">
                  <c:v>0</c:v>
                </c:pt>
                <c:pt idx="3">
                  <c:v>0</c:v>
                </c:pt>
              </c:numCache>
            </c:numRef>
          </c:val>
          <c:shape val="box"/>
        </c:ser>
        <c:ser>
          <c:idx val="1"/>
          <c:order val="2"/>
          <c:tx>
            <c:strRef>
              <c:f>３Ｙ４!$B$11:$B$13</c:f>
              <c:strCache>
                <c:ptCount val="1"/>
                <c:pt idx="0">
                  <c:v>大阪支社</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３Ｙ４!$D$6:$G$6</c:f>
              <c:strCache/>
            </c:strRef>
          </c:cat>
          <c:val>
            <c:numRef>
              <c:f>３Ｙ４!$D$12:$G$12</c:f>
              <c:numCache>
                <c:ptCount val="4"/>
                <c:pt idx="0">
                  <c:v>0</c:v>
                </c:pt>
                <c:pt idx="1">
                  <c:v>0</c:v>
                </c:pt>
                <c:pt idx="2">
                  <c:v>0</c:v>
                </c:pt>
                <c:pt idx="3">
                  <c:v>0</c:v>
                </c:pt>
              </c:numCache>
            </c:numRef>
          </c:val>
          <c:shape val="box"/>
        </c:ser>
        <c:shape val="box"/>
        <c:axId val="19631591"/>
        <c:axId val="42466592"/>
        <c:axId val="46655009"/>
      </c:bar3DChart>
      <c:catAx>
        <c:axId val="19631591"/>
        <c:scaling>
          <c:orientation val="maxMin"/>
        </c:scaling>
        <c:axPos val="b"/>
        <c:delete val="0"/>
        <c:numFmt formatCode="General" sourceLinked="1"/>
        <c:majorTickMark val="in"/>
        <c:minorTickMark val="none"/>
        <c:tickLblPos val="low"/>
        <c:crossAx val="42466592"/>
        <c:crosses val="autoZero"/>
        <c:auto val="1"/>
        <c:lblOffset val="100"/>
        <c:noMultiLvlLbl val="0"/>
      </c:catAx>
      <c:valAx>
        <c:axId val="42466592"/>
        <c:scaling>
          <c:orientation val="minMax"/>
        </c:scaling>
        <c:axPos val="r"/>
        <c:majorGridlines/>
        <c:delete val="0"/>
        <c:numFmt formatCode="General" sourceLinked="1"/>
        <c:majorTickMark val="in"/>
        <c:minorTickMark val="none"/>
        <c:tickLblPos val="nextTo"/>
        <c:crossAx val="19631591"/>
        <c:crossesAt val="1"/>
        <c:crossBetween val="between"/>
        <c:dispUnits/>
      </c:valAx>
      <c:serAx>
        <c:axId val="46655009"/>
        <c:scaling>
          <c:orientation val="minMax"/>
        </c:scaling>
        <c:axPos val="b"/>
        <c:delete val="0"/>
        <c:numFmt formatCode="General" sourceLinked="1"/>
        <c:majorTickMark val="in"/>
        <c:minorTickMark val="none"/>
        <c:tickLblPos val="nextTo"/>
        <c:crossAx val="42466592"/>
        <c:crosses val="autoZero"/>
        <c:tickLblSkip val="1"/>
        <c:tickMarkSkip val="1"/>
      </c:serAx>
      <c:spPr>
        <a:noFill/>
        <a:ln>
          <a:noFill/>
        </a:ln>
      </c:spPr>
    </c:plotArea>
    <c:floor>
      <c:thickness val="0"/>
    </c:floor>
    <c:sideWall>
      <c:thickness val="0"/>
    </c:sideWall>
    <c:backWall>
      <c:thickness val="0"/>
    </c:backWall>
    <c:plotVisOnly val="1"/>
    <c:dispBlanksAs val="gap"/>
    <c:showDLblsOverMax val="0"/>
  </c:chart>
  <c:spPr>
    <a:blipFill>
      <a:blip r:embed="rId3"/>
      <a:srcRect/>
      <a:tile sx="100000" sy="100000" flip="none" algn="tl"/>
    </a:blipFill>
  </c:spPr>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FFFFFF"/>
                </a:solidFill>
              </a:rPr>
              <a:t>犯罪白書２００６　５か国における殺人の発生率</a:t>
            </a:r>
          </a:p>
        </c:rich>
      </c:tx>
      <c:layout/>
      <c:spPr>
        <a:solidFill>
          <a:srgbClr val="FF0000"/>
        </a:solidFill>
        <a:effectLst>
          <a:outerShdw dist="35921" dir="2700000" algn="br">
            <a:prstClr val="black"/>
          </a:outerShdw>
        </a:effectLst>
      </c:spPr>
    </c:title>
    <c:plotArea>
      <c:layout/>
      <c:lineChart>
        <c:grouping val="standard"/>
        <c:varyColors val="0"/>
        <c:ser>
          <c:idx val="0"/>
          <c:order val="0"/>
          <c:tx>
            <c:strRef>
              <c:f>４Ｙ４!#REF!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(４Ｙ４!#REF!,４Ｙ４!#REF!,４Ｙ４!#REF!,４Ｙ４!#REF!,４Ｙ４!#REF!,４Ｙ４!#REF!,４Ｙ４!#REF!,４Ｙ４!#REF!,４Ｙ４!#REF!)</c:f>
              <c:strCache>
                <c:ptCount val="1"/>
                <c:pt idx="0">
                  <c:v>0</c:v>
                </c:pt>
              </c:strCache>
            </c:strRef>
          </c:cat>
          <c:val>
            <c:numRef>
              <c:f>(４Ｙ４!#REF!,４Ｙ４!#REF!,４Ｙ４!#REF!,４Ｙ４!#REF!,４Ｙ４!#REF!,４Ｙ４!#REF!,４Ｙ４!#REF!,４Ｙ４!#REF!,４Ｙ４!#REF!)</c:f>
              <c:numCache>
                <c:ptCount val="1"/>
                <c:pt idx="0">
                  <c:v>0</c:v>
                </c:pt>
              </c:numCache>
            </c:numRef>
          </c:val>
          <c:smooth val="0"/>
        </c:ser>
        <c:ser>
          <c:idx val="1"/>
          <c:order val="1"/>
          <c:tx>
            <c:strRef>
              <c:f>４Ｙ４!#REF!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(４Ｙ４!#REF!,４Ｙ４!#REF!,４Ｙ４!#REF!,４Ｙ４!#REF!,４Ｙ４!#REF!,４Ｙ４!#REF!,４Ｙ４!#REF!,４Ｙ４!#REF!,４Ｙ４!#REF!)</c:f>
              <c:strCache>
                <c:ptCount val="1"/>
                <c:pt idx="0">
                  <c:v>0</c:v>
                </c:pt>
              </c:strCache>
            </c:strRef>
          </c:cat>
          <c:val>
            <c:numRef>
              <c:f>(４Ｙ４!#REF!,４Ｙ４!#REF!,４Ｙ４!#REF!,４Ｙ４!#REF!,４Ｙ４!#REF!,４Ｙ４!#REF!,４Ｙ４!#REF!,４Ｙ４!#REF!,４Ｙ４!#REF!)</c:f>
              <c:numCache>
                <c:ptCount val="1"/>
                <c:pt idx="0">
                  <c:v>0</c:v>
                </c:pt>
              </c:numCache>
            </c:numRef>
          </c:val>
          <c:smooth val="0"/>
        </c:ser>
        <c:ser>
          <c:idx val="2"/>
          <c:order val="2"/>
          <c:tx>
            <c:strRef>
              <c:f>４Ｙ４!#REF!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(４Ｙ４!#REF!,４Ｙ４!#REF!,４Ｙ４!#REF!,４Ｙ４!#REF!,４Ｙ４!#REF!,４Ｙ４!#REF!,４Ｙ４!#REF!,４Ｙ４!#REF!,４Ｙ４!#REF!)</c:f>
              <c:strCache>
                <c:ptCount val="1"/>
                <c:pt idx="0">
                  <c:v>0</c:v>
                </c:pt>
              </c:strCache>
            </c:strRef>
          </c:cat>
          <c:val>
            <c:numRef>
              <c:f>(４Ｙ４!#REF!,４Ｙ４!#REF!,４Ｙ４!#REF!,４Ｙ４!#REF!,４Ｙ４!#REF!,４Ｙ４!#REF!,４Ｙ４!#REF!,４Ｙ４!#REF!,４Ｙ４!#REF!)</c:f>
              <c:numCache>
                <c:ptCount val="1"/>
                <c:pt idx="0">
                  <c:v>0</c:v>
                </c:pt>
              </c:numCache>
            </c:numRef>
          </c:val>
          <c:smooth val="0"/>
        </c:ser>
        <c:ser>
          <c:idx val="3"/>
          <c:order val="3"/>
          <c:tx>
            <c:strRef>
              <c:f>４Ｙ４!#REF!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(４Ｙ４!#REF!,４Ｙ４!#REF!,４Ｙ４!#REF!,４Ｙ４!#REF!,４Ｙ４!#REF!,４Ｙ４!#REF!,４Ｙ４!#REF!,４Ｙ４!#REF!,４Ｙ４!#REF!)</c:f>
              <c:strCache>
                <c:ptCount val="1"/>
                <c:pt idx="0">
                  <c:v>0</c:v>
                </c:pt>
              </c:strCache>
            </c:strRef>
          </c:cat>
          <c:val>
            <c:numRef>
              <c:f>(４Ｙ４!#REF!,４Ｙ４!#REF!,４Ｙ４!#REF!,４Ｙ４!#REF!,４Ｙ４!#REF!,４Ｙ４!#REF!,４Ｙ４!#REF!,４Ｙ４!#REF!,４Ｙ４!#REF!)</c:f>
              <c:numCache>
                <c:ptCount val="1"/>
                <c:pt idx="0">
                  <c:v>0</c:v>
                </c:pt>
              </c:numCache>
            </c:numRef>
          </c:val>
          <c:smooth val="0"/>
        </c:ser>
        <c:ser>
          <c:idx val="4"/>
          <c:order val="4"/>
          <c:tx>
            <c:strRef>
              <c:f>４Ｙ４!#REF!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dLblPos val="t"/>
            <c:showLegendKey val="0"/>
            <c:showVal val="1"/>
            <c:showBubbleSize val="0"/>
            <c:showCatName val="0"/>
            <c:showSerName val="0"/>
            <c:showLeaderLines val="1"/>
            <c:showPercent val="0"/>
          </c:dLbls>
          <c:cat>
            <c:strRef>
              <c:f>(４Ｙ４!#REF!,４Ｙ４!#REF!,４Ｙ４!#REF!,４Ｙ４!#REF!,４Ｙ４!#REF!,４Ｙ４!#REF!,４Ｙ４!#REF!,４Ｙ４!#REF!,４Ｙ４!#REF!)</c:f>
              <c:strCache>
                <c:ptCount val="1"/>
                <c:pt idx="0">
                  <c:v>0</c:v>
                </c:pt>
              </c:strCache>
            </c:strRef>
          </c:cat>
          <c:val>
            <c:numRef>
              <c:f>(４Ｙ４!#REF!,４Ｙ４!#REF!,４Ｙ４!#REF!,４Ｙ４!#REF!,４Ｙ４!#REF!,４Ｙ４!#REF!,４Ｙ４!#REF!,４Ｙ４!#REF!,４Ｙ４!#REF!)</c:f>
              <c:numCache>
                <c:ptCount val="1"/>
                <c:pt idx="0">
                  <c:v>0</c:v>
                </c:pt>
              </c:numCache>
            </c:numRef>
          </c:val>
          <c:smooth val="0"/>
        </c:ser>
        <c:marker val="1"/>
        <c:axId val="17241898"/>
        <c:axId val="20959355"/>
      </c:lineChart>
      <c:catAx>
        <c:axId val="17241898"/>
        <c:scaling>
          <c:orientation val="minMax"/>
        </c:scaling>
        <c:axPos val="b"/>
        <c:delete val="0"/>
        <c:numFmt formatCode="General" sourceLinked="1"/>
        <c:majorTickMark val="in"/>
        <c:minorTickMark val="none"/>
        <c:tickLblPos val="nextTo"/>
        <c:crossAx val="20959355"/>
        <c:crosses val="autoZero"/>
        <c:auto val="1"/>
        <c:lblOffset val="100"/>
        <c:noMultiLvlLbl val="0"/>
      </c:catAx>
      <c:valAx>
        <c:axId val="20959355"/>
        <c:scaling>
          <c:orientation val="minMax"/>
        </c:scaling>
        <c:axPos val="l"/>
        <c:majorGridlines/>
        <c:delete val="0"/>
        <c:numFmt formatCode="General" sourceLinked="1"/>
        <c:majorTickMark val="in"/>
        <c:minorTickMark val="none"/>
        <c:tickLblPos val="nextTo"/>
        <c:crossAx val="1724189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FF"/>
    </a:solidFill>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４Ｙ４!$C$4</c:f>
        </c:strRef>
      </c:tx>
      <c:layout/>
      <c:spPr>
        <a:solidFill>
          <a:srgbClr val="000000"/>
        </a:solidFill>
        <a:ln w="3175">
          <a:noFill/>
        </a:ln>
      </c:spPr>
      <c:txPr>
        <a:bodyPr vert="horz" rot="0"/>
        <a:lstStyle/>
        <a:p>
          <a:pPr>
            <a:defRPr lang="en-US" cap="none" sz="1600" b="1" i="0" u="none" baseline="0">
              <a:solidFill>
                <a:srgbClr val="FFFFFF"/>
              </a:solidFill>
            </a:defRPr>
          </a:pPr>
        </a:p>
      </c:txPr>
    </c:title>
    <c:plotArea>
      <c:layout>
        <c:manualLayout>
          <c:xMode val="edge"/>
          <c:yMode val="edge"/>
          <c:x val="0.108"/>
          <c:y val="0.1225"/>
          <c:w val="0.78925"/>
          <c:h val="0.87175"/>
        </c:manualLayout>
      </c:layout>
      <c:pieChart>
        <c:varyColors val="1"/>
        <c:ser>
          <c:idx val="1"/>
          <c:order val="1"/>
          <c:tx>
            <c:strRef>
              <c:f>４Ｙ４!$G$6:$I$6</c:f>
              <c:strCache>
                <c:ptCount val="1"/>
                <c:pt idx="0">
                  <c:v>大阪支社</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1"/>
              <c:showSerName val="1"/>
              <c:showPercent val="0"/>
              <c:separator>
</c:separator>
            </c:dLbl>
            <c:dLbl>
              <c:idx val="1"/>
              <c:layout>
                <c:manualLayout>
                  <c:x val="0"/>
                  <c:y val="0"/>
                </c:manualLayout>
              </c:layout>
              <c:numFmt formatCode="General" sourceLinked="1"/>
              <c:spPr>
                <a:solidFill>
                  <a:srgbClr val="FFFFFF"/>
                </a:solidFill>
                <a:ln w="3175">
                  <a:noFill/>
                </a:ln>
              </c:spPr>
              <c:showLegendKey val="0"/>
              <c:showVal val="1"/>
              <c:showBubbleSize val="0"/>
              <c:showCatName val="1"/>
              <c:showSerName val="1"/>
              <c:showPercent val="0"/>
              <c:separator>
</c:separator>
            </c:dLbl>
            <c:numFmt formatCode="General" sourceLinked="1"/>
            <c:spPr>
              <a:solidFill>
                <a:srgbClr val="FFFFFF"/>
              </a:solidFill>
              <a:ln w="3175">
                <a:noFill/>
              </a:ln>
            </c:spPr>
            <c:dLblPos val="ctr"/>
            <c:showLegendKey val="0"/>
            <c:showVal val="1"/>
            <c:showBubbleSize val="0"/>
            <c:showCatName val="1"/>
            <c:showSerName val="1"/>
            <c:showLeaderLines val="1"/>
            <c:showPercent val="0"/>
            <c:separator>
</c:separator>
          </c:dLbls>
          <c:cat>
            <c:strRef>
              <c:f>４Ｙ４!$G$7:$H$7</c:f>
              <c:strCache>
                <c:ptCount val="2"/>
                <c:pt idx="0">
                  <c:v>法人営業部</c:v>
                </c:pt>
                <c:pt idx="1">
                  <c:v>店舗営業部</c:v>
                </c:pt>
              </c:strCache>
            </c:strRef>
          </c:cat>
          <c:val>
            <c:numRef>
              <c:f>４Ｙ４!$G$12:$H$12</c:f>
              <c:numCache>
                <c:ptCount val="2"/>
                <c:pt idx="0">
                  <c:v>468</c:v>
                </c:pt>
                <c:pt idx="1">
                  <c:v>696</c:v>
                </c:pt>
              </c:numCache>
            </c:numRef>
          </c:val>
        </c:ser>
      </c:pieChart>
      <c:doughnutChart>
        <c:varyColors val="1"/>
        <c:ser>
          <c:idx val="0"/>
          <c:order val="0"/>
          <c:tx>
            <c:strRef>
              <c:f>４Ｙ４!$C$6:$F$6</c:f>
              <c:strCache>
                <c:ptCount val="1"/>
                <c:pt idx="0">
                  <c:v>東京本社</c:v>
                </c:pt>
              </c:strCache>
            </c:strRef>
          </c:tx>
          <c:explosion val="0"/>
          <c:extLst>
            <c:ext xmlns:c14="http://schemas.microsoft.com/office/drawing/2007/8/2/chart" uri="{6F2FDCE9-48DA-4B69-8628-5D25D57E5C99}">
              <c14:invertSolidFillFmt>
                <c14:spPr>
                  <a:solidFill>
                    <a:srgbClr val="000000"/>
                  </a:solidFill>
                </c14:spPr>
              </c14:invertSolidFillFmt>
            </c:ext>
          </c:extLst>
          <c:dPt>
            <c:idx val="2"/>
            <c:spPr>
              <a:blipFill>
                <a:blip r:embed="rId2"/>
                <a:srcRect/>
                <a:tile sx="100000" sy="100000" flip="none" algn="tl"/>
              </a:blipFill>
            </c:spPr>
          </c:dPt>
          <c:dLbls>
            <c:dLbl>
              <c:idx val="2"/>
              <c:numFmt formatCode="General" sourceLinked="1"/>
              <c:spPr>
                <a:solidFill>
                  <a:srgbClr val="FFFFFF"/>
                </a:solidFill>
                <a:ln w="3175">
                  <a:noFill/>
                </a:ln>
              </c:spPr>
              <c:showLegendKey val="0"/>
              <c:showVal val="1"/>
              <c:showBubbleSize val="0"/>
              <c:showCatName val="1"/>
              <c:showSerName val="0"/>
              <c:showPercent val="0"/>
            </c:dLbl>
            <c:numFmt formatCode="General" sourceLinked="1"/>
            <c:spPr>
              <a:solidFill>
                <a:srgbClr val="FFFFFF"/>
              </a:solidFill>
              <a:ln w="3175">
                <a:noFill/>
              </a:ln>
            </c:spPr>
            <c:showLegendKey val="0"/>
            <c:showVal val="1"/>
            <c:showBubbleSize val="0"/>
            <c:showCatName val="1"/>
            <c:showSerName val="1"/>
            <c:showLeaderLines val="1"/>
            <c:showPercent val="0"/>
            <c:separator>
</c:separator>
          </c:dLbls>
          <c:cat>
            <c:strRef>
              <c:f>４Ｙ４!$C$7:$E$7</c:f>
              <c:strCache>
                <c:ptCount val="3"/>
                <c:pt idx="0">
                  <c:v>法人営業部</c:v>
                </c:pt>
                <c:pt idx="1">
                  <c:v>店舗営業部</c:v>
                </c:pt>
                <c:pt idx="2">
                  <c:v>通販事業部</c:v>
                </c:pt>
              </c:strCache>
            </c:strRef>
          </c:cat>
          <c:val>
            <c:numRef>
              <c:f>４Ｙ４!$C$12:$E$12</c:f>
              <c:numCache>
                <c:ptCount val="3"/>
                <c:pt idx="0">
                  <c:v>645</c:v>
                </c:pt>
                <c:pt idx="1">
                  <c:v>648</c:v>
                </c:pt>
                <c:pt idx="2">
                  <c:v>764</c:v>
                </c:pt>
              </c:numCache>
            </c:numRef>
          </c:val>
        </c:ser>
        <c:holeSize val="60"/>
      </c:doughnutChart>
      <c:spPr>
        <a:noFill/>
        <a:ln>
          <a:noFill/>
        </a:ln>
      </c:spPr>
    </c:plotArea>
    <c:plotVisOnly val="1"/>
    <c:dispBlanksAs val="gap"/>
    <c:showDLblsOverMax val="0"/>
  </c:chart>
  <c:spPr>
    <a:blipFill>
      <a:blip r:embed="rId3"/>
      <a:srcRect/>
      <a:stretch>
        <a:fillRect/>
      </a:stretch>
    </a:blipFill>
  </c:spPr>
  <c:txPr>
    <a:bodyPr vert="horz" rot="0"/>
    <a:lstStyle/>
    <a:p>
      <a:pPr>
        <a:defRPr lang="en-US" cap="none" sz="97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FFFFFF"/>
                </a:solidFill>
              </a:rPr>
              <a:t>犯罪白書２００６　５か国における殺人の発生率</a:t>
            </a:r>
          </a:p>
        </c:rich>
      </c:tx>
      <c:layout/>
      <c:spPr>
        <a:solidFill>
          <a:srgbClr val="FF0000"/>
        </a:solidFill>
        <a:effectLst>
          <a:outerShdw dist="35921" dir="2700000" algn="br">
            <a:prstClr val="black"/>
          </a:outerShdw>
        </a:effectLst>
      </c:spPr>
    </c:title>
    <c:plotArea>
      <c:layout/>
      <c:lineChart>
        <c:grouping val="standard"/>
        <c:varyColors val="0"/>
        <c:ser>
          <c:idx val="0"/>
          <c:order val="0"/>
          <c:tx>
            <c:strRef>
              <c:f>５Ｙ４!#REF!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(５Ｙ４!#REF!,５Ｙ４!#REF!,５Ｙ４!#REF!,５Ｙ４!#REF!,５Ｙ４!#REF!,５Ｙ４!#REF!,５Ｙ４!#REF!,５Ｙ４!#REF!,５Ｙ４!#REF!)</c:f>
              <c:strCache>
                <c:ptCount val="1"/>
                <c:pt idx="0">
                  <c:v>0</c:v>
                </c:pt>
              </c:strCache>
            </c:strRef>
          </c:cat>
          <c:val>
            <c:numRef>
              <c:f>(５Ｙ４!#REF!,５Ｙ４!#REF!,５Ｙ４!#REF!,５Ｙ４!#REF!,５Ｙ４!#REF!,５Ｙ４!#REF!,５Ｙ４!#REF!,５Ｙ４!#REF!,５Ｙ４!#REF!)</c:f>
              <c:numCache>
                <c:ptCount val="1"/>
                <c:pt idx="0">
                  <c:v>0</c:v>
                </c:pt>
              </c:numCache>
            </c:numRef>
          </c:val>
          <c:smooth val="0"/>
        </c:ser>
        <c:ser>
          <c:idx val="1"/>
          <c:order val="1"/>
          <c:tx>
            <c:strRef>
              <c:f>５Ｙ４!#REF!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(５Ｙ４!#REF!,５Ｙ４!#REF!,５Ｙ４!#REF!,５Ｙ４!#REF!,５Ｙ４!#REF!,５Ｙ４!#REF!,５Ｙ４!#REF!,５Ｙ４!#REF!,５Ｙ４!#REF!)</c:f>
              <c:strCache>
                <c:ptCount val="1"/>
                <c:pt idx="0">
                  <c:v>0</c:v>
                </c:pt>
              </c:strCache>
            </c:strRef>
          </c:cat>
          <c:val>
            <c:numRef>
              <c:f>(５Ｙ４!#REF!,５Ｙ４!#REF!,５Ｙ４!#REF!,５Ｙ４!#REF!,５Ｙ４!#REF!,５Ｙ４!#REF!,５Ｙ４!#REF!,５Ｙ４!#REF!,５Ｙ４!#REF!)</c:f>
              <c:numCache>
                <c:ptCount val="1"/>
                <c:pt idx="0">
                  <c:v>0</c:v>
                </c:pt>
              </c:numCache>
            </c:numRef>
          </c:val>
          <c:smooth val="0"/>
        </c:ser>
        <c:ser>
          <c:idx val="2"/>
          <c:order val="2"/>
          <c:tx>
            <c:strRef>
              <c:f>５Ｙ４!#REF!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(５Ｙ４!#REF!,５Ｙ４!#REF!,５Ｙ４!#REF!,５Ｙ４!#REF!,５Ｙ４!#REF!,５Ｙ４!#REF!,５Ｙ４!#REF!,５Ｙ４!#REF!,５Ｙ４!#REF!)</c:f>
              <c:strCache>
                <c:ptCount val="1"/>
                <c:pt idx="0">
                  <c:v>0</c:v>
                </c:pt>
              </c:strCache>
            </c:strRef>
          </c:cat>
          <c:val>
            <c:numRef>
              <c:f>(５Ｙ４!#REF!,５Ｙ４!#REF!,５Ｙ４!#REF!,５Ｙ４!#REF!,５Ｙ４!#REF!,５Ｙ４!#REF!,５Ｙ４!#REF!,５Ｙ４!#REF!,５Ｙ４!#REF!)</c:f>
              <c:numCache>
                <c:ptCount val="1"/>
                <c:pt idx="0">
                  <c:v>0</c:v>
                </c:pt>
              </c:numCache>
            </c:numRef>
          </c:val>
          <c:smooth val="0"/>
        </c:ser>
        <c:ser>
          <c:idx val="3"/>
          <c:order val="3"/>
          <c:tx>
            <c:strRef>
              <c:f>５Ｙ４!#REF!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(５Ｙ４!#REF!,５Ｙ４!#REF!,５Ｙ４!#REF!,５Ｙ４!#REF!,５Ｙ４!#REF!,５Ｙ４!#REF!,５Ｙ４!#REF!,５Ｙ４!#REF!,５Ｙ４!#REF!)</c:f>
              <c:strCache>
                <c:ptCount val="1"/>
                <c:pt idx="0">
                  <c:v>0</c:v>
                </c:pt>
              </c:strCache>
            </c:strRef>
          </c:cat>
          <c:val>
            <c:numRef>
              <c:f>(５Ｙ４!#REF!,５Ｙ４!#REF!,５Ｙ４!#REF!,５Ｙ４!#REF!,５Ｙ４!#REF!,５Ｙ４!#REF!,５Ｙ４!#REF!,５Ｙ４!#REF!,５Ｙ４!#REF!)</c:f>
              <c:numCache>
                <c:ptCount val="1"/>
                <c:pt idx="0">
                  <c:v>0</c:v>
                </c:pt>
              </c:numCache>
            </c:numRef>
          </c:val>
          <c:smooth val="0"/>
        </c:ser>
        <c:ser>
          <c:idx val="4"/>
          <c:order val="4"/>
          <c:tx>
            <c:strRef>
              <c:f>５Ｙ４!#REF!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dLblPos val="t"/>
            <c:showLegendKey val="0"/>
            <c:showVal val="1"/>
            <c:showBubbleSize val="0"/>
            <c:showCatName val="0"/>
            <c:showSerName val="0"/>
            <c:showLeaderLines val="1"/>
            <c:showPercent val="0"/>
          </c:dLbls>
          <c:cat>
            <c:strRef>
              <c:f>(５Ｙ４!#REF!,５Ｙ４!#REF!,５Ｙ４!#REF!,５Ｙ４!#REF!,５Ｙ４!#REF!,５Ｙ４!#REF!,５Ｙ４!#REF!,５Ｙ４!#REF!,５Ｙ４!#REF!)</c:f>
              <c:strCache>
                <c:ptCount val="1"/>
                <c:pt idx="0">
                  <c:v>0</c:v>
                </c:pt>
              </c:strCache>
            </c:strRef>
          </c:cat>
          <c:val>
            <c:numRef>
              <c:f>(５Ｙ４!#REF!,５Ｙ４!#REF!,５Ｙ４!#REF!,５Ｙ４!#REF!,５Ｙ４!#REF!,５Ｙ４!#REF!,５Ｙ４!#REF!,５Ｙ４!#REF!,５Ｙ４!#REF!)</c:f>
              <c:numCache>
                <c:ptCount val="1"/>
                <c:pt idx="0">
                  <c:v>0</c:v>
                </c:pt>
              </c:numCache>
            </c:numRef>
          </c:val>
          <c:smooth val="0"/>
        </c:ser>
        <c:marker val="1"/>
        <c:axId val="54416468"/>
        <c:axId val="19986165"/>
      </c:lineChart>
      <c:catAx>
        <c:axId val="54416468"/>
        <c:scaling>
          <c:orientation val="minMax"/>
        </c:scaling>
        <c:axPos val="b"/>
        <c:delete val="0"/>
        <c:numFmt formatCode="General" sourceLinked="1"/>
        <c:majorTickMark val="in"/>
        <c:minorTickMark val="none"/>
        <c:tickLblPos val="nextTo"/>
        <c:crossAx val="19986165"/>
        <c:crosses val="autoZero"/>
        <c:auto val="1"/>
        <c:lblOffset val="100"/>
        <c:noMultiLvlLbl val="0"/>
      </c:catAx>
      <c:valAx>
        <c:axId val="19986165"/>
        <c:scaling>
          <c:orientation val="minMax"/>
        </c:scaling>
        <c:axPos val="l"/>
        <c:majorGridlines/>
        <c:delete val="0"/>
        <c:numFmt formatCode="General" sourceLinked="1"/>
        <c:majorTickMark val="in"/>
        <c:minorTickMark val="none"/>
        <c:tickLblPos val="nextTo"/>
        <c:crossAx val="5441646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FF"/>
    </a:solidFill>
  </c:spPr>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5.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1.emf"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5.emf" /><Relationship Id="rId3"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8.emf" /><Relationship Id="rId3"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2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3.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561975</xdr:colOff>
      <xdr:row>0</xdr:row>
      <xdr:rowOff>0</xdr:rowOff>
    </xdr:from>
    <xdr:to>
      <xdr:col>12</xdr:col>
      <xdr:colOff>504825</xdr:colOff>
      <xdr:row>2</xdr:row>
      <xdr:rowOff>9525</xdr:rowOff>
    </xdr:to>
    <xdr:pic>
      <xdr:nvPicPr>
        <xdr:cNvPr id="1" name="CommandButton1"/>
        <xdr:cNvPicPr preferRelativeResize="1">
          <a:picLocks noChangeAspect="1"/>
        </xdr:cNvPicPr>
      </xdr:nvPicPr>
      <xdr:blipFill>
        <a:blip r:embed="rId1"/>
        <a:stretch>
          <a:fillRect/>
        </a:stretch>
      </xdr:blipFill>
      <xdr:spPr>
        <a:xfrm>
          <a:off x="7972425" y="0"/>
          <a:ext cx="1314450" cy="352425"/>
        </a:xfrm>
        <a:prstGeom prst="rect">
          <a:avLst/>
        </a:prstGeom>
        <a:noFill/>
        <a:ln w="9525" cmpd="sng">
          <a:noFill/>
        </a:ln>
      </xdr:spPr>
    </xdr:pic>
    <xdr:clientData/>
  </xdr:twoCellAnchor>
  <xdr:twoCellAnchor>
    <xdr:from>
      <xdr:col>1</xdr:col>
      <xdr:colOff>0</xdr:colOff>
      <xdr:row>3</xdr:row>
      <xdr:rowOff>0</xdr:rowOff>
    </xdr:from>
    <xdr:to>
      <xdr:col>10</xdr:col>
      <xdr:colOff>0</xdr:colOff>
      <xdr:row>5</xdr:row>
      <xdr:rowOff>0</xdr:rowOff>
    </xdr:to>
    <xdr:sp>
      <xdr:nvSpPr>
        <xdr:cNvPr id="2" name="Rectangle 2"/>
        <xdr:cNvSpPr>
          <a:spLocks/>
        </xdr:cNvSpPr>
      </xdr:nvSpPr>
      <xdr:spPr>
        <a:xfrm>
          <a:off x="428625" y="514350"/>
          <a:ext cx="6981825" cy="400050"/>
        </a:xfrm>
        <a:prstGeom prst="roundRect">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rPr>
            <a:t>主要ＣＡＤ各店別売上記録</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46</xdr:row>
      <xdr:rowOff>0</xdr:rowOff>
    </xdr:to>
    <xdr:graphicFrame>
      <xdr:nvGraphicFramePr>
        <xdr:cNvPr id="1" name="Chart 1"/>
        <xdr:cNvGraphicFramePr/>
      </xdr:nvGraphicFramePr>
      <xdr:xfrm>
        <a:off x="0" y="4391025"/>
        <a:ext cx="0" cy="34290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38100</xdr:colOff>
      <xdr:row>0</xdr:row>
      <xdr:rowOff>28575</xdr:rowOff>
    </xdr:from>
    <xdr:to>
      <xdr:col>9</xdr:col>
      <xdr:colOff>657225</xdr:colOff>
      <xdr:row>2</xdr:row>
      <xdr:rowOff>38100</xdr:rowOff>
    </xdr:to>
    <xdr:pic>
      <xdr:nvPicPr>
        <xdr:cNvPr id="2" name="CommandButton1"/>
        <xdr:cNvPicPr preferRelativeResize="1">
          <a:picLocks noChangeAspect="1"/>
        </xdr:cNvPicPr>
      </xdr:nvPicPr>
      <xdr:blipFill>
        <a:blip r:embed="rId2"/>
        <a:stretch>
          <a:fillRect/>
        </a:stretch>
      </xdr:blipFill>
      <xdr:spPr>
        <a:xfrm>
          <a:off x="6867525" y="28575"/>
          <a:ext cx="1304925" cy="352425"/>
        </a:xfrm>
        <a:prstGeom prst="rect">
          <a:avLst/>
        </a:prstGeom>
        <a:noFill/>
        <a:ln w="9525" cmpd="sng">
          <a:noFill/>
        </a:ln>
      </xdr:spPr>
    </xdr:pic>
    <xdr:clientData/>
  </xdr:twoCellAnchor>
  <xdr:twoCellAnchor>
    <xdr:from>
      <xdr:col>1</xdr:col>
      <xdr:colOff>0</xdr:colOff>
      <xdr:row>18</xdr:row>
      <xdr:rowOff>0</xdr:rowOff>
    </xdr:from>
    <xdr:to>
      <xdr:col>8</xdr:col>
      <xdr:colOff>0</xdr:colOff>
      <xdr:row>39</xdr:row>
      <xdr:rowOff>0</xdr:rowOff>
    </xdr:to>
    <xdr:graphicFrame>
      <xdr:nvGraphicFramePr>
        <xdr:cNvPr id="3" name="Chart 3"/>
        <xdr:cNvGraphicFramePr/>
      </xdr:nvGraphicFramePr>
      <xdr:xfrm>
        <a:off x="685800" y="3019425"/>
        <a:ext cx="6143625" cy="360045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0</xdr:row>
      <xdr:rowOff>0</xdr:rowOff>
    </xdr:from>
    <xdr:to>
      <xdr:col>12</xdr:col>
      <xdr:colOff>523875</xdr:colOff>
      <xdr:row>2</xdr:row>
      <xdr:rowOff>9525</xdr:rowOff>
    </xdr:to>
    <xdr:pic>
      <xdr:nvPicPr>
        <xdr:cNvPr id="1" name="CommandButton1"/>
        <xdr:cNvPicPr preferRelativeResize="1">
          <a:picLocks noChangeAspect="1"/>
        </xdr:cNvPicPr>
      </xdr:nvPicPr>
      <xdr:blipFill>
        <a:blip r:embed="rId1"/>
        <a:stretch>
          <a:fillRect/>
        </a:stretch>
      </xdr:blipFill>
      <xdr:spPr>
        <a:xfrm>
          <a:off x="7172325" y="0"/>
          <a:ext cx="1295400" cy="352425"/>
        </a:xfrm>
        <a:prstGeom prst="rect">
          <a:avLst/>
        </a:prstGeom>
        <a:noFill/>
        <a:ln w="9525" cmpd="sng">
          <a:noFill/>
        </a:ln>
      </xdr:spPr>
    </xdr:pic>
    <xdr:clientData/>
  </xdr:twoCellAnchor>
  <xdr:twoCellAnchor>
    <xdr:from>
      <xdr:col>1</xdr:col>
      <xdr:colOff>0</xdr:colOff>
      <xdr:row>5</xdr:row>
      <xdr:rowOff>0</xdr:rowOff>
    </xdr:from>
    <xdr:to>
      <xdr:col>3</xdr:col>
      <xdr:colOff>0</xdr:colOff>
      <xdr:row>7</xdr:row>
      <xdr:rowOff>0</xdr:rowOff>
    </xdr:to>
    <xdr:sp>
      <xdr:nvSpPr>
        <xdr:cNvPr id="2" name="Rectangle 2"/>
        <xdr:cNvSpPr>
          <a:spLocks/>
        </xdr:cNvSpPr>
      </xdr:nvSpPr>
      <xdr:spPr>
        <a:xfrm>
          <a:off x="657225" y="914400"/>
          <a:ext cx="1314450" cy="381000"/>
        </a:xfrm>
        <a:prstGeom prst="round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rPr>
            <a:t>緑茶</a:t>
          </a:r>
        </a:p>
      </xdr:txBody>
    </xdr:sp>
    <xdr:clientData/>
  </xdr:twoCellAnchor>
  <xdr:twoCellAnchor>
    <xdr:from>
      <xdr:col>1</xdr:col>
      <xdr:colOff>0</xdr:colOff>
      <xdr:row>16</xdr:row>
      <xdr:rowOff>0</xdr:rowOff>
    </xdr:from>
    <xdr:to>
      <xdr:col>3</xdr:col>
      <xdr:colOff>0</xdr:colOff>
      <xdr:row>18</xdr:row>
      <xdr:rowOff>0</xdr:rowOff>
    </xdr:to>
    <xdr:sp>
      <xdr:nvSpPr>
        <xdr:cNvPr id="3" name="Rectangle 3"/>
        <xdr:cNvSpPr>
          <a:spLocks/>
        </xdr:cNvSpPr>
      </xdr:nvSpPr>
      <xdr:spPr>
        <a:xfrm>
          <a:off x="657225" y="3009900"/>
          <a:ext cx="1314450" cy="381000"/>
        </a:xfrm>
        <a:prstGeom prst="roundRect">
          <a:avLst/>
        </a:prstGeom>
        <a:solidFill>
          <a:srgbClr val="9933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rPr>
            <a:t>玄米茶</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295275</xdr:colOff>
      <xdr:row>0</xdr:row>
      <xdr:rowOff>0</xdr:rowOff>
    </xdr:from>
    <xdr:to>
      <xdr:col>14</xdr:col>
      <xdr:colOff>142875</xdr:colOff>
      <xdr:row>2</xdr:row>
      <xdr:rowOff>9525</xdr:rowOff>
    </xdr:to>
    <xdr:pic>
      <xdr:nvPicPr>
        <xdr:cNvPr id="1" name="CommandButton1"/>
        <xdr:cNvPicPr preferRelativeResize="1">
          <a:picLocks noChangeAspect="1"/>
        </xdr:cNvPicPr>
      </xdr:nvPicPr>
      <xdr:blipFill>
        <a:blip r:embed="rId1"/>
        <a:stretch>
          <a:fillRect/>
        </a:stretch>
      </xdr:blipFill>
      <xdr:spPr>
        <a:xfrm>
          <a:off x="5943600" y="0"/>
          <a:ext cx="1285875" cy="3524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0.014</cdr:y>
    </cdr:from>
    <cdr:to>
      <cdr:x>0.12775</cdr:x>
      <cdr:y>0.07575</cdr:y>
    </cdr:to>
    <cdr:sp textlink="４Ｙ４!$I$5">
      <cdr:nvSpPr>
        <cdr:cNvPr id="1" name="TextBox 1"/>
        <cdr:cNvSpPr txBox="1">
          <a:spLocks noChangeArrowheads="1"/>
        </cdr:cNvSpPr>
      </cdr:nvSpPr>
      <cdr:spPr>
        <a:xfrm>
          <a:off x="57150" y="57150"/>
          <a:ext cx="590550" cy="285750"/>
        </a:xfrm>
        <a:prstGeom prst="rect">
          <a:avLst/>
        </a:prstGeom>
        <a:noFill/>
        <a:ln w="1" cmpd="sng">
          <a:noFill/>
        </a:ln>
      </cdr:spPr>
      <cdr:txBody>
        <a:bodyPr vertOverflow="clip" wrap="square" anchor="ctr"/>
        <a:p>
          <a:pPr algn="ctr">
            <a:defRPr/>
          </a:pPr>
          <a:fld id="{ae6dd492-533a-40bf-808d-bb813d00a814}" type="TxLink">
            <a:rPr lang="en-US" cap="none" sz="1100" b="0" i="0" u="none" baseline="0">
              <a:latin typeface="ＭＳ Ｐゴシック"/>
              <a:ea typeface="ＭＳ Ｐゴシック"/>
              <a:cs typeface="ＭＳ Ｐゴシック"/>
            </a:rPr>
            <a:t>単位：台</a:t>
          </a:fld>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46</xdr:row>
      <xdr:rowOff>0</xdr:rowOff>
    </xdr:to>
    <xdr:graphicFrame>
      <xdr:nvGraphicFramePr>
        <xdr:cNvPr id="1" name="Chart 1"/>
        <xdr:cNvGraphicFramePr/>
      </xdr:nvGraphicFramePr>
      <xdr:xfrm>
        <a:off x="0" y="4895850"/>
        <a:ext cx="0" cy="34290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38100</xdr:colOff>
      <xdr:row>0</xdr:row>
      <xdr:rowOff>28575</xdr:rowOff>
    </xdr:from>
    <xdr:to>
      <xdr:col>11</xdr:col>
      <xdr:colOff>657225</xdr:colOff>
      <xdr:row>2</xdr:row>
      <xdr:rowOff>38100</xdr:rowOff>
    </xdr:to>
    <xdr:pic>
      <xdr:nvPicPr>
        <xdr:cNvPr id="2" name="CommandButton1"/>
        <xdr:cNvPicPr preferRelativeResize="1">
          <a:picLocks noChangeAspect="1"/>
        </xdr:cNvPicPr>
      </xdr:nvPicPr>
      <xdr:blipFill>
        <a:blip r:embed="rId2"/>
        <a:stretch>
          <a:fillRect/>
        </a:stretch>
      </xdr:blipFill>
      <xdr:spPr>
        <a:xfrm>
          <a:off x="8172450" y="28575"/>
          <a:ext cx="1304925" cy="352425"/>
        </a:xfrm>
        <a:prstGeom prst="rect">
          <a:avLst/>
        </a:prstGeom>
        <a:noFill/>
        <a:ln w="9525" cmpd="sng">
          <a:noFill/>
        </a:ln>
      </xdr:spPr>
    </xdr:pic>
    <xdr:clientData/>
  </xdr:twoCellAnchor>
  <xdr:twoCellAnchor>
    <xdr:from>
      <xdr:col>2</xdr:col>
      <xdr:colOff>0</xdr:colOff>
      <xdr:row>13</xdr:row>
      <xdr:rowOff>9525</xdr:rowOff>
    </xdr:from>
    <xdr:to>
      <xdr:col>8</xdr:col>
      <xdr:colOff>0</xdr:colOff>
      <xdr:row>40</xdr:row>
      <xdr:rowOff>0</xdr:rowOff>
    </xdr:to>
    <xdr:graphicFrame>
      <xdr:nvGraphicFramePr>
        <xdr:cNvPr id="3" name="Chart 3"/>
        <xdr:cNvGraphicFramePr/>
      </xdr:nvGraphicFramePr>
      <xdr:xfrm>
        <a:off x="1647825" y="2676525"/>
        <a:ext cx="5114925" cy="46196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0</xdr:row>
      <xdr:rowOff>0</xdr:rowOff>
    </xdr:from>
    <xdr:to>
      <xdr:col>12</xdr:col>
      <xdr:colOff>523875</xdr:colOff>
      <xdr:row>2</xdr:row>
      <xdr:rowOff>9525</xdr:rowOff>
    </xdr:to>
    <xdr:pic>
      <xdr:nvPicPr>
        <xdr:cNvPr id="1" name="CommandButton1"/>
        <xdr:cNvPicPr preferRelativeResize="1">
          <a:picLocks noChangeAspect="1"/>
        </xdr:cNvPicPr>
      </xdr:nvPicPr>
      <xdr:blipFill>
        <a:blip r:embed="rId1"/>
        <a:stretch>
          <a:fillRect/>
        </a:stretch>
      </xdr:blipFill>
      <xdr:spPr>
        <a:xfrm>
          <a:off x="6057900" y="0"/>
          <a:ext cx="1295400" cy="352425"/>
        </a:xfrm>
        <a:prstGeom prst="rect">
          <a:avLst/>
        </a:prstGeom>
        <a:noFill/>
        <a:ln w="9525" cmpd="sng">
          <a:noFill/>
        </a:ln>
      </xdr:spPr>
    </xdr:pic>
    <xdr:clientData/>
  </xdr:twoCellAnchor>
  <xdr:twoCellAnchor>
    <xdr:from>
      <xdr:col>1</xdr:col>
      <xdr:colOff>0</xdr:colOff>
      <xdr:row>2</xdr:row>
      <xdr:rowOff>0</xdr:rowOff>
    </xdr:from>
    <xdr:to>
      <xdr:col>9</xdr:col>
      <xdr:colOff>0</xdr:colOff>
      <xdr:row>5</xdr:row>
      <xdr:rowOff>0</xdr:rowOff>
    </xdr:to>
    <xdr:sp>
      <xdr:nvSpPr>
        <xdr:cNvPr id="2" name="AutoShape 2"/>
        <xdr:cNvSpPr>
          <a:spLocks/>
        </xdr:cNvSpPr>
      </xdr:nvSpPr>
      <xdr:spPr>
        <a:xfrm>
          <a:off x="685800" y="342900"/>
          <a:ext cx="4191000" cy="514350"/>
        </a:xfrm>
        <a:prstGeom prst="hexagon">
          <a:avLst/>
        </a:prstGeom>
        <a:solidFill>
          <a:srgbClr val="00FFFF"/>
        </a:solidFill>
        <a:ln w="9525" cmpd="sng">
          <a:solidFill>
            <a:srgbClr val="000000"/>
          </a:solidFill>
          <a:headEnd type="none"/>
          <a:tailEnd type="none"/>
        </a:ln>
      </xdr:spPr>
      <xdr:txBody>
        <a:bodyPr vertOverflow="clip" wrap="square" anchor="ctr"/>
        <a:p>
          <a:pPr algn="ctr">
            <a:defRPr/>
          </a:pPr>
          <a:r>
            <a:rPr lang="en-US" cap="none" sz="2000" b="1" i="0" u="none" baseline="0"/>
            <a:t>成績表</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11</xdr:col>
      <xdr:colOff>0</xdr:colOff>
      <xdr:row>2</xdr:row>
      <xdr:rowOff>9525</xdr:rowOff>
    </xdr:to>
    <xdr:pic>
      <xdr:nvPicPr>
        <xdr:cNvPr id="1" name="CommandButton1"/>
        <xdr:cNvPicPr preferRelativeResize="1">
          <a:picLocks noChangeAspect="1"/>
        </xdr:cNvPicPr>
      </xdr:nvPicPr>
      <xdr:blipFill>
        <a:blip r:embed="rId1"/>
        <a:stretch>
          <a:fillRect/>
        </a:stretch>
      </xdr:blipFill>
      <xdr:spPr>
        <a:xfrm>
          <a:off x="5019675" y="0"/>
          <a:ext cx="1285875"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18</xdr:row>
      <xdr:rowOff>0</xdr:rowOff>
    </xdr:to>
    <xdr:graphicFrame>
      <xdr:nvGraphicFramePr>
        <xdr:cNvPr id="1" name="Chart 1"/>
        <xdr:cNvGraphicFramePr/>
      </xdr:nvGraphicFramePr>
      <xdr:xfrm>
        <a:off x="0" y="1676400"/>
        <a:ext cx="0" cy="13716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38100</xdr:colOff>
      <xdr:row>0</xdr:row>
      <xdr:rowOff>28575</xdr:rowOff>
    </xdr:from>
    <xdr:to>
      <xdr:col>9</xdr:col>
      <xdr:colOff>657225</xdr:colOff>
      <xdr:row>2</xdr:row>
      <xdr:rowOff>38100</xdr:rowOff>
    </xdr:to>
    <xdr:pic>
      <xdr:nvPicPr>
        <xdr:cNvPr id="2" name="CommandButton1"/>
        <xdr:cNvPicPr preferRelativeResize="1">
          <a:picLocks noChangeAspect="1"/>
        </xdr:cNvPicPr>
      </xdr:nvPicPr>
      <xdr:blipFill>
        <a:blip r:embed="rId2"/>
        <a:stretch>
          <a:fillRect/>
        </a:stretch>
      </xdr:blipFill>
      <xdr:spPr>
        <a:xfrm>
          <a:off x="4333875" y="28575"/>
          <a:ext cx="1304925" cy="352425"/>
        </a:xfrm>
        <a:prstGeom prst="rect">
          <a:avLst/>
        </a:prstGeom>
        <a:noFill/>
        <a:ln w="9525" cmpd="sng">
          <a:noFill/>
        </a:ln>
      </xdr:spPr>
    </xdr:pic>
    <xdr:clientData/>
  </xdr:twoCellAnchor>
  <xdr:twoCellAnchor>
    <xdr:from>
      <xdr:col>0</xdr:col>
      <xdr:colOff>0</xdr:colOff>
      <xdr:row>10</xdr:row>
      <xdr:rowOff>0</xdr:rowOff>
    </xdr:from>
    <xdr:to>
      <xdr:col>12</xdr:col>
      <xdr:colOff>0</xdr:colOff>
      <xdr:row>35</xdr:row>
      <xdr:rowOff>0</xdr:rowOff>
    </xdr:to>
    <xdr:graphicFrame>
      <xdr:nvGraphicFramePr>
        <xdr:cNvPr id="3" name="Chart 3"/>
        <xdr:cNvGraphicFramePr/>
      </xdr:nvGraphicFramePr>
      <xdr:xfrm>
        <a:off x="0" y="1676400"/>
        <a:ext cx="7038975" cy="42862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9</xdr:col>
      <xdr:colOff>0</xdr:colOff>
      <xdr:row>2</xdr:row>
      <xdr:rowOff>171450</xdr:rowOff>
    </xdr:to>
    <xdr:sp>
      <xdr:nvSpPr>
        <xdr:cNvPr id="1" name="AutoShape 1"/>
        <xdr:cNvSpPr>
          <a:spLocks/>
        </xdr:cNvSpPr>
      </xdr:nvSpPr>
      <xdr:spPr>
        <a:xfrm>
          <a:off x="3933825" y="0"/>
          <a:ext cx="3429000" cy="514350"/>
        </a:xfrm>
        <a:prstGeom prst="ribbon2">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FF"/>
              </a:solidFill>
            </a:rPr>
            <a:t>山田計測</a:t>
          </a:r>
        </a:p>
      </xdr:txBody>
    </xdr:sp>
    <xdr:clientData/>
  </xdr:twoCellAnchor>
  <xdr:twoCellAnchor editAs="oneCell">
    <xdr:from>
      <xdr:col>9</xdr:col>
      <xdr:colOff>247650</xdr:colOff>
      <xdr:row>0</xdr:row>
      <xdr:rowOff>161925</xdr:rowOff>
    </xdr:from>
    <xdr:to>
      <xdr:col>11</xdr:col>
      <xdr:colOff>190500</xdr:colOff>
      <xdr:row>2</xdr:row>
      <xdr:rowOff>171450</xdr:rowOff>
    </xdr:to>
    <xdr:pic>
      <xdr:nvPicPr>
        <xdr:cNvPr id="2" name="CommandButton1"/>
        <xdr:cNvPicPr preferRelativeResize="1">
          <a:picLocks noChangeAspect="1"/>
        </xdr:cNvPicPr>
      </xdr:nvPicPr>
      <xdr:blipFill>
        <a:blip r:embed="rId1"/>
        <a:stretch>
          <a:fillRect/>
        </a:stretch>
      </xdr:blipFill>
      <xdr:spPr>
        <a:xfrm>
          <a:off x="7610475" y="161925"/>
          <a:ext cx="131445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114300</xdr:rowOff>
    </xdr:from>
    <xdr:to>
      <xdr:col>12</xdr:col>
      <xdr:colOff>533400</xdr:colOff>
      <xdr:row>2</xdr:row>
      <xdr:rowOff>123825</xdr:rowOff>
    </xdr:to>
    <xdr:pic>
      <xdr:nvPicPr>
        <xdr:cNvPr id="1" name="CommandButton1"/>
        <xdr:cNvPicPr preferRelativeResize="1">
          <a:picLocks noChangeAspect="1"/>
        </xdr:cNvPicPr>
      </xdr:nvPicPr>
      <xdr:blipFill>
        <a:blip r:embed="rId1"/>
        <a:stretch>
          <a:fillRect/>
        </a:stretch>
      </xdr:blipFill>
      <xdr:spPr>
        <a:xfrm>
          <a:off x="6610350" y="114300"/>
          <a:ext cx="13049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9525</xdr:rowOff>
    </xdr:from>
    <xdr:to>
      <xdr:col>12</xdr:col>
      <xdr:colOff>876300</xdr:colOff>
      <xdr:row>2</xdr:row>
      <xdr:rowOff>19050</xdr:rowOff>
    </xdr:to>
    <xdr:pic>
      <xdr:nvPicPr>
        <xdr:cNvPr id="1" name="CommandButton1"/>
        <xdr:cNvPicPr preferRelativeResize="1">
          <a:picLocks noChangeAspect="1"/>
        </xdr:cNvPicPr>
      </xdr:nvPicPr>
      <xdr:blipFill>
        <a:blip r:embed="rId1"/>
        <a:stretch>
          <a:fillRect/>
        </a:stretch>
      </xdr:blipFill>
      <xdr:spPr>
        <a:xfrm>
          <a:off x="6981825" y="9525"/>
          <a:ext cx="1285875"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9525</xdr:rowOff>
    </xdr:from>
    <xdr:to>
      <xdr:col>13</xdr:col>
      <xdr:colOff>0</xdr:colOff>
      <xdr:row>35</xdr:row>
      <xdr:rowOff>0</xdr:rowOff>
    </xdr:to>
    <xdr:graphicFrame>
      <xdr:nvGraphicFramePr>
        <xdr:cNvPr id="1" name="Chart 1"/>
        <xdr:cNvGraphicFramePr/>
      </xdr:nvGraphicFramePr>
      <xdr:xfrm>
        <a:off x="695325" y="2047875"/>
        <a:ext cx="7372350" cy="39338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323850</xdr:colOff>
      <xdr:row>0</xdr:row>
      <xdr:rowOff>28575</xdr:rowOff>
    </xdr:from>
    <xdr:to>
      <xdr:col>13</xdr:col>
      <xdr:colOff>581025</xdr:colOff>
      <xdr:row>2</xdr:row>
      <xdr:rowOff>38100</xdr:rowOff>
    </xdr:to>
    <xdr:pic>
      <xdr:nvPicPr>
        <xdr:cNvPr id="2" name="CommandButton1"/>
        <xdr:cNvPicPr preferRelativeResize="1">
          <a:picLocks noChangeAspect="1"/>
        </xdr:cNvPicPr>
      </xdr:nvPicPr>
      <xdr:blipFill>
        <a:blip r:embed="rId2"/>
        <a:stretch>
          <a:fillRect/>
        </a:stretch>
      </xdr:blipFill>
      <xdr:spPr>
        <a:xfrm>
          <a:off x="7353300" y="28575"/>
          <a:ext cx="12954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38100</xdr:rowOff>
    </xdr:from>
    <xdr:to>
      <xdr:col>10</xdr:col>
      <xdr:colOff>0</xdr:colOff>
      <xdr:row>5</xdr:row>
      <xdr:rowOff>0</xdr:rowOff>
    </xdr:to>
    <xdr:sp>
      <xdr:nvSpPr>
        <xdr:cNvPr id="1" name="AutoShape 1"/>
        <xdr:cNvSpPr>
          <a:spLocks/>
        </xdr:cNvSpPr>
      </xdr:nvSpPr>
      <xdr:spPr>
        <a:xfrm>
          <a:off x="533400" y="371475"/>
          <a:ext cx="5334000" cy="476250"/>
        </a:xfrm>
        <a:prstGeom prst="star32">
          <a:avLst/>
        </a:prstGeom>
        <a:solidFill>
          <a:srgbClr val="FF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今期のボーナス</a:t>
          </a:r>
        </a:p>
      </xdr:txBody>
    </xdr:sp>
    <xdr:clientData/>
  </xdr:twoCellAnchor>
  <xdr:twoCellAnchor editAs="oneCell">
    <xdr:from>
      <xdr:col>10</xdr:col>
      <xdr:colOff>57150</xdr:colOff>
      <xdr:row>1</xdr:row>
      <xdr:rowOff>114300</xdr:rowOff>
    </xdr:from>
    <xdr:to>
      <xdr:col>12</xdr:col>
      <xdr:colOff>0</xdr:colOff>
      <xdr:row>3</xdr:row>
      <xdr:rowOff>123825</xdr:rowOff>
    </xdr:to>
    <xdr:pic>
      <xdr:nvPicPr>
        <xdr:cNvPr id="2" name="CommandButton1"/>
        <xdr:cNvPicPr preferRelativeResize="1">
          <a:picLocks noChangeAspect="1"/>
        </xdr:cNvPicPr>
      </xdr:nvPicPr>
      <xdr:blipFill>
        <a:blip r:embed="rId1"/>
        <a:stretch>
          <a:fillRect/>
        </a:stretch>
      </xdr:blipFill>
      <xdr:spPr>
        <a:xfrm>
          <a:off x="5924550" y="276225"/>
          <a:ext cx="131445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114300</xdr:rowOff>
    </xdr:from>
    <xdr:to>
      <xdr:col>12</xdr:col>
      <xdr:colOff>619125</xdr:colOff>
      <xdr:row>2</xdr:row>
      <xdr:rowOff>123825</xdr:rowOff>
    </xdr:to>
    <xdr:pic>
      <xdr:nvPicPr>
        <xdr:cNvPr id="1" name="CommandButton1"/>
        <xdr:cNvPicPr preferRelativeResize="1">
          <a:picLocks noChangeAspect="1"/>
        </xdr:cNvPicPr>
      </xdr:nvPicPr>
      <xdr:blipFill>
        <a:blip r:embed="rId1"/>
        <a:stretch>
          <a:fillRect/>
        </a:stretch>
      </xdr:blipFill>
      <xdr:spPr>
        <a:xfrm>
          <a:off x="5800725" y="114300"/>
          <a:ext cx="12954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12</xdr:col>
      <xdr:colOff>0</xdr:colOff>
      <xdr:row>27</xdr:row>
      <xdr:rowOff>0</xdr:rowOff>
    </xdr:to>
    <xdr:graphicFrame>
      <xdr:nvGraphicFramePr>
        <xdr:cNvPr id="1" name="Chart 1"/>
        <xdr:cNvGraphicFramePr/>
      </xdr:nvGraphicFramePr>
      <xdr:xfrm>
        <a:off x="2619375" y="523875"/>
        <a:ext cx="4800600" cy="39433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561975</xdr:colOff>
      <xdr:row>0</xdr:row>
      <xdr:rowOff>114300</xdr:rowOff>
    </xdr:from>
    <xdr:to>
      <xdr:col>12</xdr:col>
      <xdr:colOff>504825</xdr:colOff>
      <xdr:row>2</xdr:row>
      <xdr:rowOff>123825</xdr:rowOff>
    </xdr:to>
    <xdr:pic>
      <xdr:nvPicPr>
        <xdr:cNvPr id="2" name="CommandButton1"/>
        <xdr:cNvPicPr preferRelativeResize="1">
          <a:picLocks noChangeAspect="1"/>
        </xdr:cNvPicPr>
      </xdr:nvPicPr>
      <xdr:blipFill>
        <a:blip r:embed="rId2"/>
        <a:stretch>
          <a:fillRect/>
        </a:stretch>
      </xdr:blipFill>
      <xdr:spPr>
        <a:xfrm>
          <a:off x="6610350" y="114300"/>
          <a:ext cx="1314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49</xdr:row>
      <xdr:rowOff>0</xdr:rowOff>
    </xdr:to>
    <xdr:graphicFrame>
      <xdr:nvGraphicFramePr>
        <xdr:cNvPr id="1" name="Chart 1"/>
        <xdr:cNvGraphicFramePr/>
      </xdr:nvGraphicFramePr>
      <xdr:xfrm>
        <a:off x="0" y="4895850"/>
        <a:ext cx="0" cy="34290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0</xdr:colOff>
      <xdr:row>0</xdr:row>
      <xdr:rowOff>28575</xdr:rowOff>
    </xdr:from>
    <xdr:to>
      <xdr:col>11</xdr:col>
      <xdr:colOff>628650</xdr:colOff>
      <xdr:row>2</xdr:row>
      <xdr:rowOff>38100</xdr:rowOff>
    </xdr:to>
    <xdr:pic>
      <xdr:nvPicPr>
        <xdr:cNvPr id="2" name="CommandButton1"/>
        <xdr:cNvPicPr preferRelativeResize="1">
          <a:picLocks noChangeAspect="1"/>
        </xdr:cNvPicPr>
      </xdr:nvPicPr>
      <xdr:blipFill>
        <a:blip r:embed="rId2"/>
        <a:stretch>
          <a:fillRect/>
        </a:stretch>
      </xdr:blipFill>
      <xdr:spPr>
        <a:xfrm>
          <a:off x="5819775" y="28575"/>
          <a:ext cx="1314450" cy="352425"/>
        </a:xfrm>
        <a:prstGeom prst="rect">
          <a:avLst/>
        </a:prstGeom>
        <a:noFill/>
        <a:ln w="9525" cmpd="sng">
          <a:noFill/>
        </a:ln>
      </xdr:spPr>
    </xdr:pic>
    <xdr:clientData/>
  </xdr:twoCellAnchor>
  <xdr:twoCellAnchor>
    <xdr:from>
      <xdr:col>1</xdr:col>
      <xdr:colOff>0</xdr:colOff>
      <xdr:row>18</xdr:row>
      <xdr:rowOff>0</xdr:rowOff>
    </xdr:from>
    <xdr:to>
      <xdr:col>13</xdr:col>
      <xdr:colOff>0</xdr:colOff>
      <xdr:row>40</xdr:row>
      <xdr:rowOff>0</xdr:rowOff>
    </xdr:to>
    <xdr:graphicFrame>
      <xdr:nvGraphicFramePr>
        <xdr:cNvPr id="3" name="Chart 3"/>
        <xdr:cNvGraphicFramePr/>
      </xdr:nvGraphicFramePr>
      <xdr:xfrm>
        <a:off x="685800" y="3009900"/>
        <a:ext cx="7191375" cy="37719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0</xdr:row>
      <xdr:rowOff>0</xdr:rowOff>
    </xdr:from>
    <xdr:to>
      <xdr:col>10</xdr:col>
      <xdr:colOff>238125</xdr:colOff>
      <xdr:row>2</xdr:row>
      <xdr:rowOff>9525</xdr:rowOff>
    </xdr:to>
    <xdr:pic>
      <xdr:nvPicPr>
        <xdr:cNvPr id="1" name="CommandButton1"/>
        <xdr:cNvPicPr preferRelativeResize="1">
          <a:picLocks noChangeAspect="1"/>
        </xdr:cNvPicPr>
      </xdr:nvPicPr>
      <xdr:blipFill>
        <a:blip r:embed="rId1"/>
        <a:stretch>
          <a:fillRect/>
        </a:stretch>
      </xdr:blipFill>
      <xdr:spPr>
        <a:xfrm>
          <a:off x="4752975" y="0"/>
          <a:ext cx="1295400" cy="352425"/>
        </a:xfrm>
        <a:prstGeom prst="rect">
          <a:avLst/>
        </a:prstGeom>
        <a:noFill/>
        <a:ln w="9525" cmpd="sng">
          <a:noFill/>
        </a:ln>
      </xdr:spPr>
    </xdr:pic>
    <xdr:clientData/>
  </xdr:twoCellAnchor>
  <xdr:twoCellAnchor>
    <xdr:from>
      <xdr:col>1</xdr:col>
      <xdr:colOff>0</xdr:colOff>
      <xdr:row>3</xdr:row>
      <xdr:rowOff>0</xdr:rowOff>
    </xdr:from>
    <xdr:to>
      <xdr:col>14</xdr:col>
      <xdr:colOff>0</xdr:colOff>
      <xdr:row>5</xdr:row>
      <xdr:rowOff>0</xdr:rowOff>
    </xdr:to>
    <xdr:sp textlink="B5">
      <xdr:nvSpPr>
        <xdr:cNvPr id="2" name="Rectangle 2"/>
        <xdr:cNvSpPr>
          <a:spLocks/>
        </xdr:cNvSpPr>
      </xdr:nvSpPr>
      <xdr:spPr>
        <a:xfrm>
          <a:off x="428625" y="514350"/>
          <a:ext cx="7096125" cy="371475"/>
        </a:xfrm>
        <a:prstGeom prst="rect">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2000" b="1" i="0" u="none" baseline="0"/>
            <a:t>支店別残業実績</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9525</xdr:rowOff>
    </xdr:from>
    <xdr:to>
      <xdr:col>10</xdr:col>
      <xdr:colOff>190500</xdr:colOff>
      <xdr:row>2</xdr:row>
      <xdr:rowOff>9525</xdr:rowOff>
    </xdr:to>
    <xdr:pic>
      <xdr:nvPicPr>
        <xdr:cNvPr id="1" name="CommandButton1"/>
        <xdr:cNvPicPr preferRelativeResize="1">
          <a:picLocks noChangeAspect="1"/>
        </xdr:cNvPicPr>
      </xdr:nvPicPr>
      <xdr:blipFill>
        <a:blip r:embed="rId1"/>
        <a:stretch>
          <a:fillRect/>
        </a:stretch>
      </xdr:blipFill>
      <xdr:spPr>
        <a:xfrm>
          <a:off x="5343525" y="9525"/>
          <a:ext cx="12954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graphicFrame>
      <xdr:nvGraphicFramePr>
        <xdr:cNvPr id="1" name="Chart 1"/>
        <xdr:cNvGraphicFramePr/>
      </xdr:nvGraphicFramePr>
      <xdr:xfrm>
        <a:off x="0" y="514350"/>
        <a:ext cx="0" cy="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38100</xdr:colOff>
      <xdr:row>0</xdr:row>
      <xdr:rowOff>28575</xdr:rowOff>
    </xdr:from>
    <xdr:to>
      <xdr:col>11</xdr:col>
      <xdr:colOff>657225</xdr:colOff>
      <xdr:row>2</xdr:row>
      <xdr:rowOff>38100</xdr:rowOff>
    </xdr:to>
    <xdr:pic>
      <xdr:nvPicPr>
        <xdr:cNvPr id="2" name="CommandButton1"/>
        <xdr:cNvPicPr preferRelativeResize="1">
          <a:picLocks noChangeAspect="1"/>
        </xdr:cNvPicPr>
      </xdr:nvPicPr>
      <xdr:blipFill>
        <a:blip r:embed="rId2"/>
        <a:stretch>
          <a:fillRect/>
        </a:stretch>
      </xdr:blipFill>
      <xdr:spPr>
        <a:xfrm>
          <a:off x="6896100" y="28575"/>
          <a:ext cx="1304925" cy="352425"/>
        </a:xfrm>
        <a:prstGeom prst="rect">
          <a:avLst/>
        </a:prstGeom>
        <a:noFill/>
        <a:ln w="9525" cmpd="sng">
          <a:noFill/>
        </a:ln>
      </xdr:spPr>
    </xdr:pic>
    <xdr:clientData/>
  </xdr:twoCellAnchor>
  <xdr:twoCellAnchor>
    <xdr:from>
      <xdr:col>1</xdr:col>
      <xdr:colOff>0</xdr:colOff>
      <xdr:row>24</xdr:row>
      <xdr:rowOff>0</xdr:rowOff>
    </xdr:from>
    <xdr:to>
      <xdr:col>10</xdr:col>
      <xdr:colOff>0</xdr:colOff>
      <xdr:row>47</xdr:row>
      <xdr:rowOff>0</xdr:rowOff>
    </xdr:to>
    <xdr:graphicFrame>
      <xdr:nvGraphicFramePr>
        <xdr:cNvPr id="3" name="Chart 3"/>
        <xdr:cNvGraphicFramePr/>
      </xdr:nvGraphicFramePr>
      <xdr:xfrm>
        <a:off x="685800" y="3990975"/>
        <a:ext cx="6172200" cy="39433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0</xdr:rowOff>
    </xdr:from>
    <xdr:to>
      <xdr:col>8</xdr:col>
      <xdr:colOff>695325</xdr:colOff>
      <xdr:row>2</xdr:row>
      <xdr:rowOff>9525</xdr:rowOff>
    </xdr:to>
    <xdr:pic>
      <xdr:nvPicPr>
        <xdr:cNvPr id="1" name="CommandButton1"/>
        <xdr:cNvPicPr preferRelativeResize="1">
          <a:picLocks noChangeAspect="1"/>
        </xdr:cNvPicPr>
      </xdr:nvPicPr>
      <xdr:blipFill>
        <a:blip r:embed="rId1"/>
        <a:stretch>
          <a:fillRect/>
        </a:stretch>
      </xdr:blipFill>
      <xdr:spPr>
        <a:xfrm>
          <a:off x="4657725" y="0"/>
          <a:ext cx="1295400" cy="352425"/>
        </a:xfrm>
        <a:prstGeom prst="rect">
          <a:avLst/>
        </a:prstGeom>
        <a:noFill/>
        <a:ln w="9525" cmpd="sng">
          <a:noFill/>
        </a:ln>
      </xdr:spPr>
    </xdr:pic>
    <xdr:clientData/>
  </xdr:twoCellAnchor>
  <xdr:twoCellAnchor>
    <xdr:from>
      <xdr:col>1</xdr:col>
      <xdr:colOff>0</xdr:colOff>
      <xdr:row>3</xdr:row>
      <xdr:rowOff>0</xdr:rowOff>
    </xdr:from>
    <xdr:to>
      <xdr:col>9</xdr:col>
      <xdr:colOff>0</xdr:colOff>
      <xdr:row>6</xdr:row>
      <xdr:rowOff>0</xdr:rowOff>
    </xdr:to>
    <xdr:sp>
      <xdr:nvSpPr>
        <xdr:cNvPr id="2" name="AutoShape 2"/>
        <xdr:cNvSpPr>
          <a:spLocks/>
        </xdr:cNvSpPr>
      </xdr:nvSpPr>
      <xdr:spPr>
        <a:xfrm>
          <a:off x="657225" y="514350"/>
          <a:ext cx="6172200" cy="685800"/>
        </a:xfrm>
        <a:prstGeom prst="octagon">
          <a:avLst/>
        </a:prstGeom>
        <a:blipFill>
          <a:blip r:embed="rId2"/>
          <a:srcRect/>
          <a:stretch>
            <a:fillRect/>
          </a:stretch>
        </a:blipFill>
        <a:ln w="9525" cmpd="sng">
          <a:solidFill>
            <a:srgbClr val="000000"/>
          </a:solidFill>
          <a:headEnd type="none"/>
          <a:tailEnd type="none"/>
        </a:ln>
      </xdr:spPr>
      <xdr:txBody>
        <a:bodyPr vertOverflow="clip" wrap="square" anchor="ctr"/>
        <a:p>
          <a:pPr algn="ctr">
            <a:defRPr/>
          </a:pPr>
          <a:r>
            <a:rPr lang="en-US" cap="none" sz="3000" b="1" i="0" u="none" baseline="0">
              <a:solidFill>
                <a:srgbClr val="FFFFFF"/>
              </a:solidFill>
            </a:rPr>
            <a:t>せいせきひょう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0</xdr:row>
      <xdr:rowOff>0</xdr:rowOff>
    </xdr:from>
    <xdr:to>
      <xdr:col>13</xdr:col>
      <xdr:colOff>95250</xdr:colOff>
      <xdr:row>2</xdr:row>
      <xdr:rowOff>9525</xdr:rowOff>
    </xdr:to>
    <xdr:pic>
      <xdr:nvPicPr>
        <xdr:cNvPr id="1" name="CommandButton1"/>
        <xdr:cNvPicPr preferRelativeResize="1">
          <a:picLocks noChangeAspect="1"/>
        </xdr:cNvPicPr>
      </xdr:nvPicPr>
      <xdr:blipFill>
        <a:blip r:embed="rId1"/>
        <a:stretch>
          <a:fillRect/>
        </a:stretch>
      </xdr:blipFill>
      <xdr:spPr>
        <a:xfrm>
          <a:off x="6591300" y="0"/>
          <a:ext cx="1304925" cy="3524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0.63175</cdr:x>
      <cdr:y>0.14225</cdr:y>
    </cdr:from>
    <cdr:to>
      <cdr:x>0.85925</cdr:x>
      <cdr:y>0.2065</cdr:y>
    </cdr:to>
    <cdr:sp>
      <cdr:nvSpPr>
        <cdr:cNvPr id="1" name="TextBox 1"/>
        <cdr:cNvSpPr txBox="1">
          <a:spLocks noChangeArrowheads="1"/>
        </cdr:cNvSpPr>
      </cdr:nvSpPr>
      <cdr:spPr>
        <a:xfrm>
          <a:off x="3876675" y="504825"/>
          <a:ext cx="1400175" cy="2286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0.00175</cdr:x>
      <cdr:y>0</cdr:y>
    </cdr:from>
    <cdr:to>
      <cdr:x>0.14475</cdr:x>
      <cdr:y>0.07425</cdr:y>
    </cdr:to>
    <cdr:sp textlink="３Ｙ４!$H$5">
      <cdr:nvSpPr>
        <cdr:cNvPr id="2" name="TextBox 2"/>
        <cdr:cNvSpPr txBox="1">
          <a:spLocks noChangeArrowheads="1"/>
        </cdr:cNvSpPr>
      </cdr:nvSpPr>
      <cdr:spPr>
        <a:xfrm>
          <a:off x="9525" y="0"/>
          <a:ext cx="876300" cy="266700"/>
        </a:xfrm>
        <a:prstGeom prst="rect">
          <a:avLst/>
        </a:prstGeom>
        <a:noFill/>
        <a:ln w="1" cmpd="sng">
          <a:noFill/>
        </a:ln>
      </cdr:spPr>
      <cdr:txBody>
        <a:bodyPr vertOverflow="clip" wrap="square" anchor="ctr"/>
        <a:p>
          <a:pPr algn="ctr">
            <a:defRPr/>
          </a:pPr>
          <a:fld id="{1f5c87bb-bd3c-4ed8-b9db-a004b29cd0db}" type="TxLink">
            <a:rPr lang="en-US" cap="none" sz="1100" b="0" i="0" u="none" baseline="0">
              <a:latin typeface="ＭＳ Ｐゴシック"/>
              <a:ea typeface="ＭＳ Ｐゴシック"/>
              <a:cs typeface="ＭＳ Ｐゴシック"/>
            </a:rPr>
            <a:t>単位：百万円</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2"/>
  <dimension ref="A1:R23"/>
  <sheetViews>
    <sheetView tabSelected="1" workbookViewId="0" topLeftCell="A1">
      <selection activeCell="A1" sqref="A1"/>
    </sheetView>
  </sheetViews>
  <sheetFormatPr defaultColWidth="9.00390625" defaultRowHeight="13.5"/>
  <cols>
    <col min="1" max="1" width="5.625" style="0" customWidth="1"/>
    <col min="2" max="2" width="14.625" style="0" customWidth="1"/>
    <col min="3" max="10" width="9.625" style="0" customWidth="1"/>
  </cols>
  <sheetData>
    <row r="1" ht="13.5">
      <c r="A1" t="s">
        <v>953</v>
      </c>
    </row>
    <row r="4" ht="15.75" customHeight="1"/>
    <row r="5" ht="15.75" customHeight="1"/>
    <row r="6" ht="15.75" customHeight="1" thickBot="1"/>
    <row r="7" spans="2:18" ht="15.75" customHeight="1" thickTop="1">
      <c r="B7" s="3" t="s">
        <v>1</v>
      </c>
      <c r="C7" s="4" t="s">
        <v>2</v>
      </c>
      <c r="D7" s="4" t="s">
        <v>3</v>
      </c>
      <c r="E7" s="4" t="s">
        <v>4</v>
      </c>
      <c r="F7" s="4" t="s">
        <v>5</v>
      </c>
      <c r="G7" s="4" t="s">
        <v>6</v>
      </c>
      <c r="H7" s="4" t="s">
        <v>7</v>
      </c>
      <c r="I7" s="5" t="s">
        <v>8</v>
      </c>
      <c r="J7" s="306" t="s">
        <v>15</v>
      </c>
      <c r="L7" s="2" t="s">
        <v>14</v>
      </c>
      <c r="M7" s="2" t="s">
        <v>9</v>
      </c>
      <c r="N7" s="2" t="s">
        <v>10</v>
      </c>
      <c r="O7" s="2" t="s">
        <v>954</v>
      </c>
      <c r="P7" s="2" t="s">
        <v>11</v>
      </c>
      <c r="Q7" s="2" t="s">
        <v>12</v>
      </c>
      <c r="R7" s="2" t="s">
        <v>13</v>
      </c>
    </row>
    <row r="8" spans="2:18" ht="15.75" customHeight="1">
      <c r="B8" s="6" t="s">
        <v>9</v>
      </c>
      <c r="C8" s="307">
        <v>476</v>
      </c>
      <c r="D8" s="307">
        <v>197</v>
      </c>
      <c r="E8" s="307">
        <v>343</v>
      </c>
      <c r="F8" s="307">
        <v>429</v>
      </c>
      <c r="G8" s="307">
        <v>846</v>
      </c>
      <c r="H8" s="307">
        <v>314</v>
      </c>
      <c r="I8" s="308">
        <v>469</v>
      </c>
      <c r="J8" s="309">
        <f aca="true" t="shared" si="0" ref="J8:J14">SUM(C8:I8)</f>
        <v>3074</v>
      </c>
      <c r="L8" s="2" t="s">
        <v>2</v>
      </c>
      <c r="M8" s="1">
        <v>361</v>
      </c>
      <c r="N8" s="1">
        <v>124</v>
      </c>
      <c r="O8" s="1">
        <v>254</v>
      </c>
      <c r="P8" s="1">
        <v>165</v>
      </c>
      <c r="Q8" s="1">
        <v>35</v>
      </c>
      <c r="R8" s="1">
        <v>41</v>
      </c>
    </row>
    <row r="9" spans="2:18" ht="15.75" customHeight="1">
      <c r="B9" s="7" t="s">
        <v>10</v>
      </c>
      <c r="C9" s="310">
        <v>161</v>
      </c>
      <c r="D9" s="310">
        <v>52</v>
      </c>
      <c r="E9" s="310">
        <v>120</v>
      </c>
      <c r="F9" s="310">
        <v>121</v>
      </c>
      <c r="G9" s="310">
        <v>73</v>
      </c>
      <c r="H9" s="310">
        <v>241</v>
      </c>
      <c r="I9" s="311">
        <v>147</v>
      </c>
      <c r="J9" s="312">
        <f t="shared" si="0"/>
        <v>915</v>
      </c>
      <c r="L9" s="2" t="s">
        <v>3</v>
      </c>
      <c r="M9" s="1">
        <v>297</v>
      </c>
      <c r="N9" s="1">
        <v>227</v>
      </c>
      <c r="O9" s="1">
        <v>428</v>
      </c>
      <c r="P9" s="1">
        <v>44</v>
      </c>
      <c r="Q9" s="1">
        <v>60</v>
      </c>
      <c r="R9" s="1">
        <v>41</v>
      </c>
    </row>
    <row r="10" spans="2:18" ht="15.75" customHeight="1">
      <c r="B10" s="7" t="s">
        <v>862</v>
      </c>
      <c r="C10" s="310">
        <v>315</v>
      </c>
      <c r="D10" s="310">
        <v>592</v>
      </c>
      <c r="E10" s="310">
        <v>198</v>
      </c>
      <c r="F10" s="310">
        <v>293</v>
      </c>
      <c r="G10" s="310">
        <v>504</v>
      </c>
      <c r="H10" s="310">
        <v>251</v>
      </c>
      <c r="I10" s="311">
        <v>257</v>
      </c>
      <c r="J10" s="312">
        <f t="shared" si="0"/>
        <v>2410</v>
      </c>
      <c r="L10" s="2" t="s">
        <v>4</v>
      </c>
      <c r="M10" s="1">
        <v>467</v>
      </c>
      <c r="N10" s="1">
        <v>45</v>
      </c>
      <c r="O10" s="1">
        <v>103</v>
      </c>
      <c r="P10" s="1">
        <v>276</v>
      </c>
      <c r="Q10" s="1">
        <v>17</v>
      </c>
      <c r="R10" s="1">
        <v>21</v>
      </c>
    </row>
    <row r="11" spans="2:18" ht="15.75" customHeight="1">
      <c r="B11" s="7" t="s">
        <v>11</v>
      </c>
      <c r="C11" s="310">
        <v>139</v>
      </c>
      <c r="D11" s="310">
        <v>154</v>
      </c>
      <c r="E11" s="310">
        <v>166</v>
      </c>
      <c r="F11" s="310">
        <v>253</v>
      </c>
      <c r="G11" s="310">
        <v>29</v>
      </c>
      <c r="H11" s="310">
        <v>164</v>
      </c>
      <c r="I11" s="311">
        <v>153</v>
      </c>
      <c r="J11" s="312">
        <f t="shared" si="0"/>
        <v>1058</v>
      </c>
      <c r="L11" s="2" t="s">
        <v>5</v>
      </c>
      <c r="M11" s="1">
        <v>542</v>
      </c>
      <c r="N11" s="1">
        <v>53</v>
      </c>
      <c r="O11" s="1">
        <v>230</v>
      </c>
      <c r="P11" s="1">
        <v>192</v>
      </c>
      <c r="Q11" s="1">
        <v>42</v>
      </c>
      <c r="R11" s="1">
        <v>52</v>
      </c>
    </row>
    <row r="12" spans="2:18" ht="15.75" customHeight="1">
      <c r="B12" s="7" t="s">
        <v>12</v>
      </c>
      <c r="C12" s="310">
        <v>89</v>
      </c>
      <c r="D12" s="310">
        <v>55</v>
      </c>
      <c r="E12" s="310">
        <v>89</v>
      </c>
      <c r="F12" s="310">
        <v>58</v>
      </c>
      <c r="G12" s="310">
        <v>47</v>
      </c>
      <c r="H12" s="310">
        <v>51</v>
      </c>
      <c r="I12" s="311">
        <v>134</v>
      </c>
      <c r="J12" s="312">
        <f t="shared" si="0"/>
        <v>523</v>
      </c>
      <c r="L12" s="2" t="s">
        <v>6</v>
      </c>
      <c r="M12" s="1">
        <v>512</v>
      </c>
      <c r="N12" s="1">
        <v>178</v>
      </c>
      <c r="O12" s="1">
        <v>471</v>
      </c>
      <c r="P12" s="1">
        <v>186</v>
      </c>
      <c r="Q12" s="1">
        <v>63</v>
      </c>
      <c r="R12" s="1">
        <v>14</v>
      </c>
    </row>
    <row r="13" spans="2:18" ht="15.75" customHeight="1" thickBot="1">
      <c r="B13" s="8" t="s">
        <v>13</v>
      </c>
      <c r="C13" s="313">
        <v>87</v>
      </c>
      <c r="D13" s="313">
        <v>22</v>
      </c>
      <c r="E13" s="313">
        <v>70</v>
      </c>
      <c r="F13" s="313">
        <v>51</v>
      </c>
      <c r="G13" s="313">
        <v>131</v>
      </c>
      <c r="H13" s="313">
        <v>36</v>
      </c>
      <c r="I13" s="314">
        <v>90</v>
      </c>
      <c r="J13" s="315">
        <f t="shared" si="0"/>
        <v>487</v>
      </c>
      <c r="L13" s="2" t="s">
        <v>7</v>
      </c>
      <c r="M13" s="1">
        <v>492</v>
      </c>
      <c r="N13" s="1">
        <v>191</v>
      </c>
      <c r="O13" s="1">
        <v>67</v>
      </c>
      <c r="P13" s="1">
        <v>50</v>
      </c>
      <c r="Q13" s="1">
        <v>24</v>
      </c>
      <c r="R13" s="1">
        <v>68</v>
      </c>
    </row>
    <row r="14" spans="2:18" ht="15.75" customHeight="1" thickBot="1" thickTop="1">
      <c r="B14" s="316" t="s">
        <v>15</v>
      </c>
      <c r="C14" s="317">
        <f aca="true" t="shared" si="1" ref="C14:I14">SUM(C8:C13)</f>
        <v>1267</v>
      </c>
      <c r="D14" s="317">
        <f t="shared" si="1"/>
        <v>1072</v>
      </c>
      <c r="E14" s="317">
        <f t="shared" si="1"/>
        <v>986</v>
      </c>
      <c r="F14" s="317">
        <f t="shared" si="1"/>
        <v>1205</v>
      </c>
      <c r="G14" s="317">
        <f t="shared" si="1"/>
        <v>1630</v>
      </c>
      <c r="H14" s="317">
        <f t="shared" si="1"/>
        <v>1057</v>
      </c>
      <c r="I14" s="318">
        <f t="shared" si="1"/>
        <v>1250</v>
      </c>
      <c r="J14" s="319">
        <f t="shared" si="0"/>
        <v>8467</v>
      </c>
      <c r="L14" s="2" t="s">
        <v>8</v>
      </c>
      <c r="M14" s="1">
        <v>582</v>
      </c>
      <c r="N14" s="1">
        <v>101</v>
      </c>
      <c r="O14" s="1">
        <v>337</v>
      </c>
      <c r="P14" s="1">
        <v>103</v>
      </c>
      <c r="Q14" s="1">
        <v>16</v>
      </c>
      <c r="R14" s="1">
        <v>14</v>
      </c>
    </row>
    <row r="15" ht="15.75" customHeight="1" thickBot="1" thickTop="1"/>
    <row r="16" spans="2:10" ht="15.75" customHeight="1" thickTop="1">
      <c r="B16" s="3" t="s">
        <v>14</v>
      </c>
      <c r="C16" s="4" t="s">
        <v>955</v>
      </c>
      <c r="D16" s="4" t="s">
        <v>956</v>
      </c>
      <c r="E16" s="4" t="s">
        <v>957</v>
      </c>
      <c r="F16" s="4" t="s">
        <v>958</v>
      </c>
      <c r="G16" s="4" t="s">
        <v>959</v>
      </c>
      <c r="H16" s="4" t="s">
        <v>960</v>
      </c>
      <c r="I16" s="5" t="s">
        <v>961</v>
      </c>
      <c r="J16" s="306" t="s">
        <v>962</v>
      </c>
    </row>
    <row r="17" spans="2:10" ht="15.75" customHeight="1">
      <c r="B17" s="6" t="s">
        <v>9</v>
      </c>
      <c r="C17" s="307">
        <v>361</v>
      </c>
      <c r="D17" s="307">
        <v>297</v>
      </c>
      <c r="E17" s="307">
        <v>467</v>
      </c>
      <c r="F17" s="307">
        <v>542</v>
      </c>
      <c r="G17" s="307">
        <v>512</v>
      </c>
      <c r="H17" s="307">
        <v>492</v>
      </c>
      <c r="I17" s="308">
        <v>582</v>
      </c>
      <c r="J17" s="309">
        <f aca="true" t="shared" si="2" ref="J17:J23">SUM(C17:I17)</f>
        <v>3253</v>
      </c>
    </row>
    <row r="18" spans="2:10" ht="15.75" customHeight="1">
      <c r="B18" s="7" t="s">
        <v>10</v>
      </c>
      <c r="C18" s="310">
        <v>124</v>
      </c>
      <c r="D18" s="310">
        <v>227</v>
      </c>
      <c r="E18" s="310">
        <v>45</v>
      </c>
      <c r="F18" s="310">
        <v>53</v>
      </c>
      <c r="G18" s="310">
        <v>178</v>
      </c>
      <c r="H18" s="310">
        <v>191</v>
      </c>
      <c r="I18" s="311">
        <v>101</v>
      </c>
      <c r="J18" s="312">
        <f t="shared" si="2"/>
        <v>919</v>
      </c>
    </row>
    <row r="19" spans="2:10" ht="15.75" customHeight="1">
      <c r="B19" s="7" t="s">
        <v>954</v>
      </c>
      <c r="C19" s="310">
        <v>254</v>
      </c>
      <c r="D19" s="310">
        <v>428</v>
      </c>
      <c r="E19" s="310">
        <v>103</v>
      </c>
      <c r="F19" s="310">
        <v>230</v>
      </c>
      <c r="G19" s="310">
        <v>471</v>
      </c>
      <c r="H19" s="310">
        <v>67</v>
      </c>
      <c r="I19" s="311">
        <v>337</v>
      </c>
      <c r="J19" s="312">
        <f t="shared" si="2"/>
        <v>1890</v>
      </c>
    </row>
    <row r="20" spans="2:10" ht="15.75" customHeight="1">
      <c r="B20" s="7" t="s">
        <v>11</v>
      </c>
      <c r="C20" s="310">
        <v>165</v>
      </c>
      <c r="D20" s="310">
        <v>44</v>
      </c>
      <c r="E20" s="310">
        <v>276</v>
      </c>
      <c r="F20" s="310">
        <v>192</v>
      </c>
      <c r="G20" s="310">
        <v>186</v>
      </c>
      <c r="H20" s="310">
        <v>50</v>
      </c>
      <c r="I20" s="311">
        <v>103</v>
      </c>
      <c r="J20" s="312">
        <f t="shared" si="2"/>
        <v>1016</v>
      </c>
    </row>
    <row r="21" spans="2:10" ht="15.75" customHeight="1">
      <c r="B21" s="7" t="s">
        <v>12</v>
      </c>
      <c r="C21" s="310">
        <v>35</v>
      </c>
      <c r="D21" s="310">
        <v>60</v>
      </c>
      <c r="E21" s="310">
        <v>17</v>
      </c>
      <c r="F21" s="310">
        <v>42</v>
      </c>
      <c r="G21" s="310">
        <v>63</v>
      </c>
      <c r="H21" s="310">
        <v>24</v>
      </c>
      <c r="I21" s="311">
        <v>16</v>
      </c>
      <c r="J21" s="312">
        <f t="shared" si="2"/>
        <v>257</v>
      </c>
    </row>
    <row r="22" spans="2:10" ht="15.75" customHeight="1" thickBot="1">
      <c r="B22" s="8" t="s">
        <v>13</v>
      </c>
      <c r="C22" s="313">
        <v>41</v>
      </c>
      <c r="D22" s="313">
        <v>41</v>
      </c>
      <c r="E22" s="313">
        <v>21</v>
      </c>
      <c r="F22" s="313">
        <v>52</v>
      </c>
      <c r="G22" s="313">
        <v>14</v>
      </c>
      <c r="H22" s="313">
        <v>68</v>
      </c>
      <c r="I22" s="314">
        <v>14</v>
      </c>
      <c r="J22" s="315">
        <f t="shared" si="2"/>
        <v>251</v>
      </c>
    </row>
    <row r="23" spans="2:10" ht="15.75" customHeight="1" thickBot="1" thickTop="1">
      <c r="B23" s="316" t="s">
        <v>962</v>
      </c>
      <c r="C23" s="317">
        <f aca="true" t="shared" si="3" ref="C23:I23">SUM(C17:C22)</f>
        <v>980</v>
      </c>
      <c r="D23" s="317">
        <f t="shared" si="3"/>
        <v>1097</v>
      </c>
      <c r="E23" s="317">
        <f t="shared" si="3"/>
        <v>929</v>
      </c>
      <c r="F23" s="317">
        <f t="shared" si="3"/>
        <v>1111</v>
      </c>
      <c r="G23" s="317">
        <f t="shared" si="3"/>
        <v>1424</v>
      </c>
      <c r="H23" s="317">
        <f t="shared" si="3"/>
        <v>892</v>
      </c>
      <c r="I23" s="318">
        <f t="shared" si="3"/>
        <v>1153</v>
      </c>
      <c r="J23" s="319">
        <f t="shared" si="2"/>
        <v>7586</v>
      </c>
    </row>
    <row r="24" ht="13.5" thickTop="1"/>
  </sheetData>
  <conditionalFormatting sqref="B8:B13 B17:B22">
    <cfRule type="expression" priority="1" dxfId="7" stopIfTrue="1">
      <formula>J8=MAX($J$8:$J$13,$J$17:$J$22)</formula>
    </cfRule>
    <cfRule type="expression" priority="2" dxfId="8" stopIfTrue="1">
      <formula>J8=MIN($J$8:$J$13,$J$17:$J$22)</formula>
    </cfRule>
  </conditionalFormatting>
  <printOptions/>
  <pageMargins left="0.75" right="0.75" top="1" bottom="1" header="0.512" footer="0.512"/>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J23"/>
  <sheetViews>
    <sheetView workbookViewId="0" topLeftCell="A1">
      <selection activeCell="A1" sqref="A1"/>
    </sheetView>
  </sheetViews>
  <sheetFormatPr defaultColWidth="9.00390625" defaultRowHeight="13.5"/>
  <sheetData>
    <row r="1" ht="13.5">
      <c r="A1" t="s">
        <v>983</v>
      </c>
    </row>
    <row r="2" spans="1:4" ht="13.5">
      <c r="A2" t="s">
        <v>0</v>
      </c>
      <c r="D2" t="s">
        <v>117</v>
      </c>
    </row>
    <row r="5" spans="2:10" ht="15.75">
      <c r="B5" s="232" t="s">
        <v>116</v>
      </c>
      <c r="C5" s="232"/>
      <c r="D5" s="232"/>
      <c r="E5" s="232"/>
      <c r="F5" s="232"/>
      <c r="G5" s="232"/>
      <c r="H5" s="232"/>
      <c r="I5" s="232"/>
      <c r="J5" s="232"/>
    </row>
    <row r="6" ht="13.5" thickBot="1"/>
    <row r="7" spans="2:10" ht="12.75">
      <c r="B7" s="230"/>
      <c r="C7" s="231"/>
      <c r="D7" s="41">
        <v>0.3333333333333333</v>
      </c>
      <c r="E7" s="41">
        <v>0.4166666666666667</v>
      </c>
      <c r="F7" s="41">
        <v>0.5</v>
      </c>
      <c r="G7" s="41">
        <v>0.5833333333333334</v>
      </c>
      <c r="H7" s="41">
        <v>0.6666666666666666</v>
      </c>
      <c r="I7" s="41">
        <v>0.75</v>
      </c>
      <c r="J7" s="42">
        <v>0.8333333333333334</v>
      </c>
    </row>
    <row r="8" spans="2:10" ht="12.75">
      <c r="B8" s="222" t="s">
        <v>112</v>
      </c>
      <c r="C8" s="9" t="s">
        <v>110</v>
      </c>
      <c r="D8" s="39">
        <v>12.5</v>
      </c>
      <c r="E8" s="39">
        <v>13</v>
      </c>
      <c r="F8" s="39">
        <v>13.7</v>
      </c>
      <c r="G8" s="39">
        <v>16.9</v>
      </c>
      <c r="H8" s="39">
        <v>15.3</v>
      </c>
      <c r="I8" s="39">
        <v>13.4</v>
      </c>
      <c r="J8" s="40">
        <v>12.1</v>
      </c>
    </row>
    <row r="9" spans="2:10" ht="12.75">
      <c r="B9" s="222"/>
      <c r="C9" s="9" t="s">
        <v>111</v>
      </c>
      <c r="D9" s="471">
        <v>0.45</v>
      </c>
      <c r="E9" s="471">
        <v>0.4</v>
      </c>
      <c r="F9" s="471">
        <v>0.33</v>
      </c>
      <c r="G9" s="471">
        <v>0.28</v>
      </c>
      <c r="H9" s="471">
        <v>0.3</v>
      </c>
      <c r="I9" s="471">
        <v>0.33</v>
      </c>
      <c r="J9" s="472">
        <v>0.4</v>
      </c>
    </row>
    <row r="10" spans="2:10" ht="12.75">
      <c r="B10" s="222" t="s">
        <v>113</v>
      </c>
      <c r="C10" s="9" t="s">
        <v>110</v>
      </c>
      <c r="D10" s="39">
        <v>10.6</v>
      </c>
      <c r="E10" s="39">
        <v>11.8</v>
      </c>
      <c r="F10" s="39">
        <v>12.3</v>
      </c>
      <c r="G10" s="39">
        <v>12.3</v>
      </c>
      <c r="H10" s="39">
        <v>11.3</v>
      </c>
      <c r="I10" s="39">
        <v>11</v>
      </c>
      <c r="J10" s="40">
        <v>9.2</v>
      </c>
    </row>
    <row r="11" spans="2:10" ht="12.75">
      <c r="B11" s="222"/>
      <c r="C11" s="9" t="s">
        <v>111</v>
      </c>
      <c r="D11" s="471">
        <v>0.42</v>
      </c>
      <c r="E11" s="471">
        <v>0.38</v>
      </c>
      <c r="F11" s="471">
        <v>0.36</v>
      </c>
      <c r="G11" s="471">
        <v>0.31</v>
      </c>
      <c r="H11" s="471">
        <v>0.36</v>
      </c>
      <c r="I11" s="471">
        <v>0.41</v>
      </c>
      <c r="J11" s="472">
        <v>0.42</v>
      </c>
    </row>
    <row r="12" spans="2:10" ht="12.75">
      <c r="B12" s="222" t="s">
        <v>114</v>
      </c>
      <c r="C12" s="9" t="s">
        <v>110</v>
      </c>
      <c r="D12" s="39">
        <v>14.8</v>
      </c>
      <c r="E12" s="39">
        <v>15</v>
      </c>
      <c r="F12" s="39">
        <v>16.3</v>
      </c>
      <c r="G12" s="39">
        <v>16.6</v>
      </c>
      <c r="H12" s="39">
        <v>15.6</v>
      </c>
      <c r="I12" s="39">
        <v>15.1</v>
      </c>
      <c r="J12" s="40">
        <v>14.5</v>
      </c>
    </row>
    <row r="13" spans="2:10" ht="12.75">
      <c r="B13" s="222"/>
      <c r="C13" s="9" t="s">
        <v>111</v>
      </c>
      <c r="D13" s="471">
        <v>0.52</v>
      </c>
      <c r="E13" s="471">
        <v>0.5</v>
      </c>
      <c r="F13" s="471">
        <v>0.49</v>
      </c>
      <c r="G13" s="471">
        <v>0.44</v>
      </c>
      <c r="H13" s="471">
        <v>0.52</v>
      </c>
      <c r="I13" s="471">
        <v>0.53</v>
      </c>
      <c r="J13" s="472">
        <v>0.61</v>
      </c>
    </row>
    <row r="14" spans="2:10" ht="12.75">
      <c r="B14" s="222" t="s">
        <v>115</v>
      </c>
      <c r="C14" s="9" t="s">
        <v>110</v>
      </c>
      <c r="D14" s="39">
        <v>18.1</v>
      </c>
      <c r="E14" s="39">
        <v>21.8</v>
      </c>
      <c r="F14" s="39">
        <v>24.9</v>
      </c>
      <c r="G14" s="39">
        <v>28.2</v>
      </c>
      <c r="H14" s="39">
        <v>27</v>
      </c>
      <c r="I14" s="39">
        <v>25.5</v>
      </c>
      <c r="J14" s="40">
        <v>25.3</v>
      </c>
    </row>
    <row r="15" spans="2:10" ht="12.75">
      <c r="B15" s="222"/>
      <c r="C15" s="9" t="s">
        <v>111</v>
      </c>
      <c r="D15" s="471">
        <v>0.59</v>
      </c>
      <c r="E15" s="471">
        <v>0.52</v>
      </c>
      <c r="F15" s="471">
        <v>0.47</v>
      </c>
      <c r="G15" s="471">
        <v>0.45</v>
      </c>
      <c r="H15" s="471">
        <v>0.49</v>
      </c>
      <c r="I15" s="471">
        <v>0.49</v>
      </c>
      <c r="J15" s="472">
        <v>0.56</v>
      </c>
    </row>
    <row r="16" spans="2:10" ht="12.75">
      <c r="B16" s="222" t="s">
        <v>101</v>
      </c>
      <c r="C16" s="9" t="s">
        <v>110</v>
      </c>
      <c r="D16" s="39">
        <v>21.2</v>
      </c>
      <c r="E16" s="39">
        <v>23.8</v>
      </c>
      <c r="F16" s="39">
        <v>25.5</v>
      </c>
      <c r="G16" s="39">
        <v>25.6</v>
      </c>
      <c r="H16" s="39">
        <v>25.4</v>
      </c>
      <c r="I16" s="39">
        <v>23.5</v>
      </c>
      <c r="J16" s="40">
        <v>22.1</v>
      </c>
    </row>
    <row r="17" spans="2:10" ht="12.75">
      <c r="B17" s="222"/>
      <c r="C17" s="9" t="s">
        <v>111</v>
      </c>
      <c r="D17" s="471">
        <v>0.67</v>
      </c>
      <c r="E17" s="471">
        <v>0.61</v>
      </c>
      <c r="F17" s="471">
        <v>0.56</v>
      </c>
      <c r="G17" s="471">
        <v>0.56</v>
      </c>
      <c r="H17" s="471">
        <v>0.56</v>
      </c>
      <c r="I17" s="471">
        <v>0.56</v>
      </c>
      <c r="J17" s="472">
        <v>0.62</v>
      </c>
    </row>
    <row r="18" spans="2:10" ht="12.75">
      <c r="B18" s="222" t="s">
        <v>102</v>
      </c>
      <c r="C18" s="9" t="s">
        <v>110</v>
      </c>
      <c r="D18" s="39">
        <v>24.5</v>
      </c>
      <c r="E18" s="39">
        <v>27.4</v>
      </c>
      <c r="F18" s="39">
        <v>30.7</v>
      </c>
      <c r="G18" s="39">
        <v>32.3</v>
      </c>
      <c r="H18" s="39">
        <v>31.5</v>
      </c>
      <c r="I18" s="39">
        <v>29.8</v>
      </c>
      <c r="J18" s="40">
        <v>28.9</v>
      </c>
    </row>
    <row r="19" spans="2:10" ht="12.75">
      <c r="B19" s="222"/>
      <c r="C19" s="9" t="s">
        <v>111</v>
      </c>
      <c r="D19" s="471">
        <v>0.72</v>
      </c>
      <c r="E19" s="471">
        <v>0.66</v>
      </c>
      <c r="F19" s="471">
        <v>0.61</v>
      </c>
      <c r="G19" s="471">
        <v>0.57</v>
      </c>
      <c r="H19" s="471">
        <v>0.62</v>
      </c>
      <c r="I19" s="471">
        <v>0.66</v>
      </c>
      <c r="J19" s="472">
        <v>0.69</v>
      </c>
    </row>
    <row r="20" spans="2:10" ht="12.75">
      <c r="B20" s="222" t="s">
        <v>103</v>
      </c>
      <c r="C20" s="9" t="s">
        <v>110</v>
      </c>
      <c r="D20" s="39">
        <v>29.1</v>
      </c>
      <c r="E20" s="39">
        <v>31</v>
      </c>
      <c r="F20" s="39">
        <v>31.5</v>
      </c>
      <c r="G20" s="39">
        <v>33.5</v>
      </c>
      <c r="H20" s="39">
        <v>32.8</v>
      </c>
      <c r="I20" s="39">
        <v>31.4</v>
      </c>
      <c r="J20" s="40">
        <v>29.8</v>
      </c>
    </row>
    <row r="21" spans="2:10" ht="12.75">
      <c r="B21" s="222"/>
      <c r="C21" s="9" t="s">
        <v>111</v>
      </c>
      <c r="D21" s="471">
        <v>0.71</v>
      </c>
      <c r="E21" s="471">
        <v>0.71</v>
      </c>
      <c r="F21" s="471">
        <v>0.67</v>
      </c>
      <c r="G21" s="471">
        <v>0.62</v>
      </c>
      <c r="H21" s="471">
        <v>0.62</v>
      </c>
      <c r="I21" s="471">
        <v>0.68</v>
      </c>
      <c r="J21" s="472">
        <v>0.74</v>
      </c>
    </row>
    <row r="22" spans="2:10" ht="12.75">
      <c r="B22" s="222" t="s">
        <v>104</v>
      </c>
      <c r="C22" s="9" t="s">
        <v>110</v>
      </c>
      <c r="D22" s="39">
        <v>33</v>
      </c>
      <c r="E22" s="39">
        <v>35.8</v>
      </c>
      <c r="F22" s="39">
        <v>38.1</v>
      </c>
      <c r="G22" s="39">
        <v>42</v>
      </c>
      <c r="H22" s="39">
        <v>41.3</v>
      </c>
      <c r="I22" s="39">
        <v>40</v>
      </c>
      <c r="J22" s="40">
        <v>38.5</v>
      </c>
    </row>
    <row r="23" spans="2:10" ht="13.5" thickBot="1">
      <c r="B23" s="233"/>
      <c r="C23" s="25" t="s">
        <v>111</v>
      </c>
      <c r="D23" s="473">
        <v>0.68</v>
      </c>
      <c r="E23" s="473">
        <v>0.67</v>
      </c>
      <c r="F23" s="473">
        <v>0.63</v>
      </c>
      <c r="G23" s="473">
        <v>0.61</v>
      </c>
      <c r="H23" s="473">
        <v>0.68</v>
      </c>
      <c r="I23" s="473">
        <v>0.74</v>
      </c>
      <c r="J23" s="474">
        <v>0.81</v>
      </c>
    </row>
  </sheetData>
  <mergeCells count="10">
    <mergeCell ref="B7:C7"/>
    <mergeCell ref="B5:J5"/>
    <mergeCell ref="B8:B9"/>
    <mergeCell ref="B10:B11"/>
    <mergeCell ref="B20:B21"/>
    <mergeCell ref="B22:B23"/>
    <mergeCell ref="B12:B13"/>
    <mergeCell ref="B14:B15"/>
    <mergeCell ref="B16:B17"/>
    <mergeCell ref="B18:B19"/>
  </mergeCells>
  <printOptions horizontalCentered="1" verticalCentered="1"/>
  <pageMargins left="1.1811023622047245" right="1.1811023622047245" top="1.1811023622047245" bottom="1.1811023622047245" header="0.5118110236220472" footer="0.5118110236220472"/>
  <pageSetup fitToHeight="1" fitToWidth="1" orientation="portrait" paperSize="9" scale="94" r:id="rId2"/>
  <headerFooter alignWithMargins="0">
    <oddHeader>&amp;Cエアコン設置要望書</oddHeader>
    <oddFooter>&amp;L完成品検査室&amp;R&amp;D</oddFooter>
  </headerFooter>
  <drawing r:id="rId1"/>
</worksheet>
</file>

<file path=xl/worksheets/sheet11.xml><?xml version="1.0" encoding="utf-8"?>
<worksheet xmlns="http://schemas.openxmlformats.org/spreadsheetml/2006/main" xmlns:r="http://schemas.openxmlformats.org/officeDocument/2006/relationships">
  <sheetPr codeName="Sheet13"/>
  <dimension ref="A1:I24"/>
  <sheetViews>
    <sheetView workbookViewId="0" topLeftCell="A1">
      <selection activeCell="A1" sqref="A1"/>
    </sheetView>
  </sheetViews>
  <sheetFormatPr defaultColWidth="9.00390625" defaultRowHeight="13.5"/>
  <cols>
    <col min="1" max="8" width="8.625" style="62" customWidth="1"/>
    <col min="9" max="9" width="20.625" style="62" customWidth="1"/>
    <col min="10" max="16384" width="9.00390625" style="62" customWidth="1"/>
  </cols>
  <sheetData>
    <row r="1" ht="13.5">
      <c r="A1" s="62" t="s">
        <v>984</v>
      </c>
    </row>
    <row r="2" ht="13.5"/>
    <row r="3" ht="13.5"/>
    <row r="4" ht="18" customHeight="1"/>
    <row r="5" ht="18" customHeight="1"/>
    <row r="6" ht="18" customHeight="1"/>
    <row r="7" ht="18" customHeight="1"/>
    <row r="8" ht="18" customHeight="1" thickBot="1">
      <c r="B8" s="62" t="s">
        <v>259</v>
      </c>
    </row>
    <row r="9" spans="2:9" ht="18" customHeight="1" thickTop="1">
      <c r="B9" s="82" t="s">
        <v>985</v>
      </c>
      <c r="C9" s="83" t="s">
        <v>986</v>
      </c>
      <c r="D9" s="83" t="s">
        <v>987</v>
      </c>
      <c r="E9" s="83" t="s">
        <v>988</v>
      </c>
      <c r="F9" s="83" t="s">
        <v>989</v>
      </c>
      <c r="G9" s="83" t="s">
        <v>990</v>
      </c>
      <c r="H9" s="88" t="s">
        <v>45</v>
      </c>
      <c r="I9" s="93" t="s">
        <v>23</v>
      </c>
    </row>
    <row r="10" spans="2:9" ht="18" customHeight="1">
      <c r="B10" s="80" t="s">
        <v>254</v>
      </c>
      <c r="C10" s="81">
        <v>12</v>
      </c>
      <c r="D10" s="81">
        <v>45</v>
      </c>
      <c r="E10" s="81">
        <v>68</v>
      </c>
      <c r="F10" s="81">
        <v>71</v>
      </c>
      <c r="G10" s="81">
        <v>61</v>
      </c>
      <c r="H10" s="89">
        <f aca="true" t="shared" si="0" ref="H10:H15">SUM(C10:G10)</f>
        <v>257</v>
      </c>
      <c r="I10" s="94" t="str">
        <f aca="true" t="shared" si="1" ref="I10:I15">REPT("★",H10/50)</f>
        <v>★★★★★</v>
      </c>
    </row>
    <row r="11" spans="2:9" ht="18" customHeight="1">
      <c r="B11" s="78" t="s">
        <v>255</v>
      </c>
      <c r="C11" s="79">
        <v>14</v>
      </c>
      <c r="D11" s="79">
        <v>48</v>
      </c>
      <c r="E11" s="79">
        <v>62</v>
      </c>
      <c r="F11" s="79">
        <v>69</v>
      </c>
      <c r="G11" s="79">
        <v>92</v>
      </c>
      <c r="H11" s="90">
        <f t="shared" si="0"/>
        <v>285</v>
      </c>
      <c r="I11" s="95" t="str">
        <f t="shared" si="1"/>
        <v>★★★★★</v>
      </c>
    </row>
    <row r="12" spans="2:9" ht="18" customHeight="1">
      <c r="B12" s="78" t="s">
        <v>256</v>
      </c>
      <c r="C12" s="79">
        <v>30</v>
      </c>
      <c r="D12" s="79">
        <v>71</v>
      </c>
      <c r="E12" s="79">
        <v>79</v>
      </c>
      <c r="F12" s="79">
        <v>48</v>
      </c>
      <c r="G12" s="79">
        <v>88</v>
      </c>
      <c r="H12" s="90">
        <f t="shared" si="0"/>
        <v>316</v>
      </c>
      <c r="I12" s="95" t="str">
        <f t="shared" si="1"/>
        <v>★★★★★★</v>
      </c>
    </row>
    <row r="13" spans="2:9" ht="18" customHeight="1">
      <c r="B13" s="78" t="s">
        <v>257</v>
      </c>
      <c r="C13" s="79">
        <v>19</v>
      </c>
      <c r="D13" s="79">
        <v>70</v>
      </c>
      <c r="E13" s="79">
        <v>75</v>
      </c>
      <c r="F13" s="79">
        <v>54</v>
      </c>
      <c r="G13" s="79">
        <v>41</v>
      </c>
      <c r="H13" s="90">
        <f t="shared" si="0"/>
        <v>259</v>
      </c>
      <c r="I13" s="95" t="str">
        <f t="shared" si="1"/>
        <v>★★★★★</v>
      </c>
    </row>
    <row r="14" spans="2:9" ht="18" customHeight="1">
      <c r="B14" s="86" t="s">
        <v>258</v>
      </c>
      <c r="C14" s="87">
        <v>35</v>
      </c>
      <c r="D14" s="87">
        <v>81</v>
      </c>
      <c r="E14" s="87">
        <v>58</v>
      </c>
      <c r="F14" s="87">
        <v>63</v>
      </c>
      <c r="G14" s="87">
        <v>35</v>
      </c>
      <c r="H14" s="91">
        <f t="shared" si="0"/>
        <v>272</v>
      </c>
      <c r="I14" s="96" t="str">
        <f t="shared" si="1"/>
        <v>★★★★★</v>
      </c>
    </row>
    <row r="15" spans="2:9" ht="18" customHeight="1" thickBot="1">
      <c r="B15" s="84" t="s">
        <v>252</v>
      </c>
      <c r="C15" s="85">
        <f>ROUND(AVERAGE(C10:C14),0)</f>
        <v>22</v>
      </c>
      <c r="D15" s="85">
        <f>ROUND(AVERAGE(D10:D14),0)</f>
        <v>63</v>
      </c>
      <c r="E15" s="85">
        <f>ROUND(AVERAGE(E10:E14),0)</f>
        <v>68</v>
      </c>
      <c r="F15" s="85">
        <f>ROUND(AVERAGE(F10:F14),0)</f>
        <v>61</v>
      </c>
      <c r="G15" s="85">
        <f>ROUND(AVERAGE(G10:G14),0)</f>
        <v>63</v>
      </c>
      <c r="H15" s="92">
        <f t="shared" si="0"/>
        <v>277</v>
      </c>
      <c r="I15" s="97" t="str">
        <f t="shared" si="1"/>
        <v>★★★★★</v>
      </c>
    </row>
    <row r="16" ht="18" customHeight="1" thickTop="1"/>
    <row r="17" ht="18" customHeight="1" thickBot="1">
      <c r="B17" s="62" t="s">
        <v>260</v>
      </c>
    </row>
    <row r="18" spans="2:9" ht="18" customHeight="1" thickTop="1">
      <c r="B18" s="82" t="s">
        <v>985</v>
      </c>
      <c r="C18" s="83" t="s">
        <v>986</v>
      </c>
      <c r="D18" s="83" t="s">
        <v>987</v>
      </c>
      <c r="E18" s="83" t="s">
        <v>988</v>
      </c>
      <c r="F18" s="83" t="s">
        <v>989</v>
      </c>
      <c r="G18" s="83" t="s">
        <v>990</v>
      </c>
      <c r="H18" s="88" t="s">
        <v>45</v>
      </c>
      <c r="I18" s="93" t="s">
        <v>23</v>
      </c>
    </row>
    <row r="19" spans="2:9" ht="18" customHeight="1">
      <c r="B19" s="80" t="s">
        <v>254</v>
      </c>
      <c r="C19" s="81">
        <v>18</v>
      </c>
      <c r="D19" s="81">
        <v>5</v>
      </c>
      <c r="E19" s="81">
        <v>37</v>
      </c>
      <c r="F19" s="81">
        <v>77</v>
      </c>
      <c r="G19" s="81">
        <v>0</v>
      </c>
      <c r="H19" s="89">
        <f aca="true" t="shared" si="2" ref="H19:H24">SUM(C19:G19)</f>
        <v>137</v>
      </c>
      <c r="I19" s="94" t="str">
        <f aca="true" t="shared" si="3" ref="I19:I24">REPT("★",H19/50)</f>
        <v>★★</v>
      </c>
    </row>
    <row r="20" spans="2:9" ht="18" customHeight="1">
      <c r="B20" s="78" t="s">
        <v>255</v>
      </c>
      <c r="C20" s="79">
        <v>21</v>
      </c>
      <c r="D20" s="79">
        <v>34</v>
      </c>
      <c r="E20" s="79">
        <v>74</v>
      </c>
      <c r="F20" s="79">
        <v>80</v>
      </c>
      <c r="G20" s="79">
        <v>95</v>
      </c>
      <c r="H20" s="90">
        <f t="shared" si="2"/>
        <v>304</v>
      </c>
      <c r="I20" s="95" t="str">
        <f t="shared" si="3"/>
        <v>★★★★★★</v>
      </c>
    </row>
    <row r="21" spans="2:9" ht="18" customHeight="1">
      <c r="B21" s="78" t="s">
        <v>256</v>
      </c>
      <c r="C21" s="79">
        <v>36</v>
      </c>
      <c r="D21" s="79">
        <v>55</v>
      </c>
      <c r="E21" s="79">
        <v>71</v>
      </c>
      <c r="F21" s="79">
        <v>66</v>
      </c>
      <c r="G21" s="79">
        <v>92</v>
      </c>
      <c r="H21" s="90">
        <f t="shared" si="2"/>
        <v>320</v>
      </c>
      <c r="I21" s="95" t="str">
        <f t="shared" si="3"/>
        <v>★★★★★★</v>
      </c>
    </row>
    <row r="22" spans="2:9" ht="18" customHeight="1">
      <c r="B22" s="78" t="s">
        <v>257</v>
      </c>
      <c r="C22" s="79">
        <v>19</v>
      </c>
      <c r="D22" s="79">
        <v>31</v>
      </c>
      <c r="E22" s="79">
        <v>59</v>
      </c>
      <c r="F22" s="79">
        <v>83</v>
      </c>
      <c r="G22" s="79">
        <v>3</v>
      </c>
      <c r="H22" s="90">
        <f t="shared" si="2"/>
        <v>195</v>
      </c>
      <c r="I22" s="95" t="str">
        <f t="shared" si="3"/>
        <v>★★★</v>
      </c>
    </row>
    <row r="23" spans="2:9" ht="18" customHeight="1">
      <c r="B23" s="86" t="s">
        <v>258</v>
      </c>
      <c r="C23" s="87">
        <v>51</v>
      </c>
      <c r="D23" s="87">
        <v>15</v>
      </c>
      <c r="E23" s="87">
        <v>47</v>
      </c>
      <c r="F23" s="87">
        <v>81</v>
      </c>
      <c r="G23" s="87">
        <v>67</v>
      </c>
      <c r="H23" s="91">
        <f t="shared" si="2"/>
        <v>261</v>
      </c>
      <c r="I23" s="96" t="str">
        <f t="shared" si="3"/>
        <v>★★★★★</v>
      </c>
    </row>
    <row r="24" spans="2:9" ht="18" customHeight="1" thickBot="1">
      <c r="B24" s="84" t="s">
        <v>252</v>
      </c>
      <c r="C24" s="85">
        <f>ROUND(AVERAGE(C19:C23),0)</f>
        <v>29</v>
      </c>
      <c r="D24" s="85">
        <f>ROUND(AVERAGE(D19:D23),0)</f>
        <v>28</v>
      </c>
      <c r="E24" s="85">
        <f>ROUND(AVERAGE(E19:E23),0)</f>
        <v>58</v>
      </c>
      <c r="F24" s="85">
        <f>ROUND(AVERAGE(F19:F23),0)</f>
        <v>77</v>
      </c>
      <c r="G24" s="85">
        <f>ROUND(AVERAGE(G19:G23),0)</f>
        <v>51</v>
      </c>
      <c r="H24" s="92">
        <f t="shared" si="2"/>
        <v>243</v>
      </c>
      <c r="I24" s="97" t="str">
        <f t="shared" si="3"/>
        <v>★★★★</v>
      </c>
    </row>
    <row r="25" ht="13.5" thickTop="1"/>
  </sheetData>
  <conditionalFormatting sqref="H10:H14 H19:H23">
    <cfRule type="cellIs" priority="1" dxfId="2" operator="equal" stopIfTrue="1">
      <formula>MAX($H$10:$H$14,$H$19:$H$23)</formula>
    </cfRule>
    <cfRule type="cellIs" priority="2" dxfId="1" operator="equal" stopIfTrue="1">
      <formula>MIN($H$10:$H$14,$H$19:$H$23)</formula>
    </cfRule>
  </conditionalFormatting>
  <printOptions/>
  <pageMargins left="0.75" right="0.75" top="1" bottom="1" header="0.512" footer="0.512"/>
  <pageSetup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5"/>
  <dimension ref="A1:O38"/>
  <sheetViews>
    <sheetView workbookViewId="0" topLeftCell="A1">
      <selection activeCell="A1" sqref="A1"/>
    </sheetView>
  </sheetViews>
  <sheetFormatPr defaultColWidth="9.00390625" defaultRowHeight="13.5"/>
  <cols>
    <col min="1" max="1" width="2.625" style="0" customWidth="1"/>
    <col min="2" max="2" width="8.625" style="0" customWidth="1"/>
    <col min="3" max="3" width="5.625" style="0" customWidth="1"/>
    <col min="4" max="4" width="11.75390625" style="0" bestFit="1" customWidth="1"/>
    <col min="6" max="7" width="5.625" style="0" customWidth="1"/>
    <col min="9" max="9" width="6.625" style="0" customWidth="1"/>
    <col min="10" max="10" width="5.625" style="0" customWidth="1"/>
    <col min="11" max="11" width="11.75390625" style="0" bestFit="1" customWidth="1"/>
    <col min="12" max="12" width="11.50390625" style="0" customWidth="1"/>
    <col min="14" max="14" width="12.25390625" style="0" bestFit="1" customWidth="1"/>
    <col min="15" max="15" width="9.125" style="0" customWidth="1"/>
  </cols>
  <sheetData>
    <row r="1" ht="13.5">
      <c r="A1" t="s">
        <v>991</v>
      </c>
    </row>
    <row r="4" ht="13.5" thickBot="1"/>
    <row r="5" spans="2:9" ht="19.5" customHeight="1" thickBot="1">
      <c r="B5" s="234" t="s">
        <v>261</v>
      </c>
      <c r="C5" s="235"/>
      <c r="D5" s="235"/>
      <c r="E5" s="235"/>
      <c r="F5" s="235"/>
      <c r="G5" s="235"/>
      <c r="H5" s="235"/>
      <c r="I5" s="236"/>
    </row>
    <row r="6" ht="13.5" thickBot="1"/>
    <row r="7" spans="2:15" ht="12.75">
      <c r="B7" s="107" t="s">
        <v>276</v>
      </c>
      <c r="C7" s="12" t="s">
        <v>274</v>
      </c>
      <c r="D7" s="12" t="s">
        <v>17</v>
      </c>
      <c r="E7" s="12" t="s">
        <v>992</v>
      </c>
      <c r="F7" s="12" t="s">
        <v>265</v>
      </c>
      <c r="G7" s="12" t="s">
        <v>266</v>
      </c>
      <c r="H7" s="12" t="s">
        <v>267</v>
      </c>
      <c r="I7" s="13" t="s">
        <v>275</v>
      </c>
      <c r="K7" s="237" t="s">
        <v>277</v>
      </c>
      <c r="L7" s="238"/>
      <c r="N7" s="99" t="s">
        <v>273</v>
      </c>
      <c r="O7" s="100" t="s">
        <v>265</v>
      </c>
    </row>
    <row r="8" spans="2:15" ht="12.75">
      <c r="B8" s="104">
        <v>39448</v>
      </c>
      <c r="C8" s="9" t="str">
        <f aca="true" t="shared" si="0" ref="C8:C37">TEXT(B8,"aaa")</f>
        <v>火</v>
      </c>
      <c r="D8" s="1" t="s">
        <v>264</v>
      </c>
      <c r="E8" s="103">
        <f aca="true" t="shared" si="1" ref="E8:E37">IF(VLOOKUP(D8,サービスデー,2,FALSE)=C8,50,0)</f>
        <v>50</v>
      </c>
      <c r="F8" s="1">
        <f aca="true" t="shared" si="2" ref="F8:F37">VLOOKUP(SUBSTITUTE(D8,"うどん",""),うどん,2,FALSE)-E8</f>
        <v>350</v>
      </c>
      <c r="G8" s="1">
        <v>255</v>
      </c>
      <c r="H8" s="323">
        <f aca="true" t="shared" si="3" ref="H8:H37">F8*G8</f>
        <v>89250</v>
      </c>
      <c r="I8" s="65">
        <f aca="true" t="shared" si="4" ref="I8:I37">IF(H8&gt;=90000,"達成",IF(H8&lt;30000,"不振",""))</f>
      </c>
      <c r="K8" s="108" t="s">
        <v>264</v>
      </c>
      <c r="L8" s="339">
        <f>SUMIF($D$8:$D$37,K8,$H$8:$H$37)</f>
        <v>420450</v>
      </c>
      <c r="N8" s="108" t="s">
        <v>269</v>
      </c>
      <c r="O8" s="112">
        <v>400</v>
      </c>
    </row>
    <row r="9" spans="2:15" ht="12.75">
      <c r="B9" s="104">
        <v>39448</v>
      </c>
      <c r="C9" s="9" t="str">
        <f t="shared" si="0"/>
        <v>火</v>
      </c>
      <c r="D9" s="1" t="s">
        <v>891</v>
      </c>
      <c r="E9" s="103">
        <f t="shared" si="1"/>
        <v>0</v>
      </c>
      <c r="F9" s="1">
        <f t="shared" si="2"/>
        <v>280</v>
      </c>
      <c r="G9" s="1">
        <v>195</v>
      </c>
      <c r="H9" s="323">
        <f t="shared" si="3"/>
        <v>54600</v>
      </c>
      <c r="I9" s="65">
        <f t="shared" si="4"/>
      </c>
      <c r="K9" s="108" t="s">
        <v>891</v>
      </c>
      <c r="L9" s="339">
        <f>SUMIF($D$8:$D$37,K9,$H$8:$H$37)</f>
        <v>243330</v>
      </c>
      <c r="N9" s="108" t="s">
        <v>892</v>
      </c>
      <c r="O9" s="112">
        <v>280</v>
      </c>
    </row>
    <row r="10" spans="2:15" ht="12.75">
      <c r="B10" s="104">
        <v>39448</v>
      </c>
      <c r="C10" s="9" t="str">
        <f t="shared" si="0"/>
        <v>火</v>
      </c>
      <c r="D10" s="1" t="s">
        <v>268</v>
      </c>
      <c r="E10" s="103">
        <f t="shared" si="1"/>
        <v>0</v>
      </c>
      <c r="F10" s="1">
        <f t="shared" si="2"/>
        <v>650</v>
      </c>
      <c r="G10" s="1">
        <v>125</v>
      </c>
      <c r="H10" s="323">
        <f t="shared" si="3"/>
        <v>81250</v>
      </c>
      <c r="I10" s="65">
        <f t="shared" si="4"/>
      </c>
      <c r="K10" s="108" t="s">
        <v>268</v>
      </c>
      <c r="L10" s="339">
        <f>SUMIF($D$8:$D$37,K10,$H$8:$H$37)</f>
        <v>470250</v>
      </c>
      <c r="N10" s="108" t="s">
        <v>270</v>
      </c>
      <c r="O10" s="112">
        <v>650</v>
      </c>
    </row>
    <row r="11" spans="2:15" ht="12.75">
      <c r="B11" s="104">
        <v>39448</v>
      </c>
      <c r="C11" s="9" t="str">
        <f t="shared" si="0"/>
        <v>火</v>
      </c>
      <c r="D11" s="1" t="s">
        <v>430</v>
      </c>
      <c r="E11" s="103">
        <f t="shared" si="1"/>
        <v>0</v>
      </c>
      <c r="F11" s="1">
        <f t="shared" si="2"/>
        <v>450</v>
      </c>
      <c r="G11" s="1">
        <v>188</v>
      </c>
      <c r="H11" s="323">
        <f t="shared" si="3"/>
        <v>84600</v>
      </c>
      <c r="I11" s="65">
        <f t="shared" si="4"/>
      </c>
      <c r="K11" s="108" t="s">
        <v>430</v>
      </c>
      <c r="L11" s="339">
        <f>SUMIF($D$8:$D$37,K11,$H$8:$H$37)</f>
        <v>501050</v>
      </c>
      <c r="N11" s="108" t="s">
        <v>893</v>
      </c>
      <c r="O11" s="112">
        <v>450</v>
      </c>
    </row>
    <row r="12" spans="2:15" ht="13.5" thickBot="1">
      <c r="B12" s="104">
        <v>39448</v>
      </c>
      <c r="C12" s="9" t="str">
        <f t="shared" si="0"/>
        <v>火</v>
      </c>
      <c r="D12" s="1" t="s">
        <v>271</v>
      </c>
      <c r="E12" s="103">
        <f t="shared" si="1"/>
        <v>0</v>
      </c>
      <c r="F12" s="1">
        <f t="shared" si="2"/>
        <v>500</v>
      </c>
      <c r="G12" s="1">
        <v>124</v>
      </c>
      <c r="H12" s="323">
        <f t="shared" si="3"/>
        <v>62000</v>
      </c>
      <c r="I12" s="65">
        <f t="shared" si="4"/>
      </c>
      <c r="K12" s="109" t="s">
        <v>271</v>
      </c>
      <c r="L12" s="341">
        <f>SUMIF($D$8:$D$37,K12,$H$8:$H$37)</f>
        <v>453100</v>
      </c>
      <c r="N12" s="109" t="s">
        <v>272</v>
      </c>
      <c r="O12" s="113">
        <v>500</v>
      </c>
    </row>
    <row r="13" spans="2:9" ht="13.5" thickBot="1">
      <c r="B13" s="104">
        <v>39449</v>
      </c>
      <c r="C13" s="9" t="str">
        <f t="shared" si="0"/>
        <v>水</v>
      </c>
      <c r="D13" s="1" t="s">
        <v>264</v>
      </c>
      <c r="E13" s="103">
        <f t="shared" si="1"/>
        <v>0</v>
      </c>
      <c r="F13" s="1">
        <f t="shared" si="2"/>
        <v>400</v>
      </c>
      <c r="G13" s="1">
        <v>196</v>
      </c>
      <c r="H13" s="323">
        <f t="shared" si="3"/>
        <v>78400</v>
      </c>
      <c r="I13" s="65">
        <f t="shared" si="4"/>
      </c>
    </row>
    <row r="14" spans="2:12" ht="13.5" thickBot="1">
      <c r="B14" s="104">
        <v>39449</v>
      </c>
      <c r="C14" s="9" t="str">
        <f t="shared" si="0"/>
        <v>水</v>
      </c>
      <c r="D14" s="1" t="s">
        <v>894</v>
      </c>
      <c r="E14" s="103">
        <f t="shared" si="1"/>
        <v>50</v>
      </c>
      <c r="F14" s="1">
        <f t="shared" si="2"/>
        <v>230</v>
      </c>
      <c r="G14" s="1">
        <v>291</v>
      </c>
      <c r="H14" s="323">
        <f t="shared" si="3"/>
        <v>66930</v>
      </c>
      <c r="I14" s="65">
        <f t="shared" si="4"/>
      </c>
      <c r="K14" s="227" t="s">
        <v>280</v>
      </c>
      <c r="L14" s="239"/>
    </row>
    <row r="15" spans="2:15" ht="12.75">
      <c r="B15" s="104">
        <v>39449</v>
      </c>
      <c r="C15" s="9" t="str">
        <f t="shared" si="0"/>
        <v>水</v>
      </c>
      <c r="D15" s="1" t="s">
        <v>268</v>
      </c>
      <c r="E15" s="103">
        <f t="shared" si="1"/>
        <v>0</v>
      </c>
      <c r="F15" s="1">
        <f t="shared" si="2"/>
        <v>650</v>
      </c>
      <c r="G15" s="1">
        <v>100</v>
      </c>
      <c r="H15" s="323">
        <f t="shared" si="3"/>
        <v>65000</v>
      </c>
      <c r="I15" s="65">
        <f t="shared" si="4"/>
      </c>
      <c r="K15" s="110">
        <v>39448</v>
      </c>
      <c r="L15" s="475">
        <f aca="true" t="shared" si="5" ref="L15:L20">SUMIF($B$8:$B$37,K15,$H$8:$H$37)</f>
        <v>371700</v>
      </c>
      <c r="N15" s="99" t="s">
        <v>895</v>
      </c>
      <c r="O15" s="100" t="s">
        <v>274</v>
      </c>
    </row>
    <row r="16" spans="2:15" ht="12.75">
      <c r="B16" s="104">
        <v>39449</v>
      </c>
      <c r="C16" s="9" t="str">
        <f t="shared" si="0"/>
        <v>水</v>
      </c>
      <c r="D16" s="1" t="s">
        <v>896</v>
      </c>
      <c r="E16" s="103">
        <f t="shared" si="1"/>
        <v>0</v>
      </c>
      <c r="F16" s="1">
        <f t="shared" si="2"/>
        <v>450</v>
      </c>
      <c r="G16" s="1">
        <v>167</v>
      </c>
      <c r="H16" s="323">
        <f t="shared" si="3"/>
        <v>75150</v>
      </c>
      <c r="I16" s="65">
        <f t="shared" si="4"/>
      </c>
      <c r="K16" s="110">
        <v>39449</v>
      </c>
      <c r="L16" s="475">
        <f t="shared" si="5"/>
        <v>355480</v>
      </c>
      <c r="N16" s="108" t="s">
        <v>264</v>
      </c>
      <c r="O16" s="114" t="s">
        <v>227</v>
      </c>
    </row>
    <row r="17" spans="2:15" ht="12.75">
      <c r="B17" s="104">
        <v>39449</v>
      </c>
      <c r="C17" s="9" t="str">
        <f t="shared" si="0"/>
        <v>水</v>
      </c>
      <c r="D17" s="1" t="s">
        <v>271</v>
      </c>
      <c r="E17" s="103">
        <f t="shared" si="1"/>
        <v>0</v>
      </c>
      <c r="F17" s="1">
        <f t="shared" si="2"/>
        <v>500</v>
      </c>
      <c r="G17" s="1">
        <v>140</v>
      </c>
      <c r="H17" s="323">
        <f t="shared" si="3"/>
        <v>70000</v>
      </c>
      <c r="I17" s="65">
        <f t="shared" si="4"/>
      </c>
      <c r="K17" s="110">
        <v>39450</v>
      </c>
      <c r="L17" s="475">
        <f t="shared" si="5"/>
        <v>368320</v>
      </c>
      <c r="N17" s="108" t="s">
        <v>993</v>
      </c>
      <c r="O17" s="114" t="s">
        <v>228</v>
      </c>
    </row>
    <row r="18" spans="2:15" ht="12.75">
      <c r="B18" s="104">
        <v>39450</v>
      </c>
      <c r="C18" s="9" t="str">
        <f t="shared" si="0"/>
        <v>木</v>
      </c>
      <c r="D18" s="1" t="s">
        <v>264</v>
      </c>
      <c r="E18" s="103">
        <f t="shared" si="1"/>
        <v>0</v>
      </c>
      <c r="F18" s="1">
        <f t="shared" si="2"/>
        <v>400</v>
      </c>
      <c r="G18" s="1">
        <v>146</v>
      </c>
      <c r="H18" s="323">
        <f t="shared" si="3"/>
        <v>58400</v>
      </c>
      <c r="I18" s="65">
        <f t="shared" si="4"/>
      </c>
      <c r="K18" s="110">
        <v>39451</v>
      </c>
      <c r="L18" s="475">
        <f t="shared" si="5"/>
        <v>326490</v>
      </c>
      <c r="N18" s="108" t="s">
        <v>268</v>
      </c>
      <c r="O18" s="114" t="s">
        <v>229</v>
      </c>
    </row>
    <row r="19" spans="2:15" ht="12.75">
      <c r="B19" s="104">
        <v>39450</v>
      </c>
      <c r="C19" s="9" t="str">
        <f t="shared" si="0"/>
        <v>木</v>
      </c>
      <c r="D19" s="1" t="s">
        <v>897</v>
      </c>
      <c r="E19" s="103">
        <f t="shared" si="1"/>
        <v>0</v>
      </c>
      <c r="F19" s="1">
        <f t="shared" si="2"/>
        <v>280</v>
      </c>
      <c r="G19" s="1">
        <v>119</v>
      </c>
      <c r="H19" s="323">
        <f t="shared" si="3"/>
        <v>33320</v>
      </c>
      <c r="I19" s="65">
        <f t="shared" si="4"/>
      </c>
      <c r="K19" s="110">
        <v>39452</v>
      </c>
      <c r="L19" s="475">
        <f t="shared" si="5"/>
        <v>355680</v>
      </c>
      <c r="N19" s="108" t="s">
        <v>430</v>
      </c>
      <c r="O19" s="114" t="s">
        <v>230</v>
      </c>
    </row>
    <row r="20" spans="2:15" ht="13.5" thickBot="1">
      <c r="B20" s="104">
        <v>39450</v>
      </c>
      <c r="C20" s="9" t="str">
        <f t="shared" si="0"/>
        <v>木</v>
      </c>
      <c r="D20" s="1" t="s">
        <v>268</v>
      </c>
      <c r="E20" s="103">
        <f t="shared" si="1"/>
        <v>50</v>
      </c>
      <c r="F20" s="1">
        <f t="shared" si="2"/>
        <v>600</v>
      </c>
      <c r="G20" s="1">
        <v>189</v>
      </c>
      <c r="H20" s="323">
        <f t="shared" si="3"/>
        <v>113400</v>
      </c>
      <c r="I20" s="65" t="str">
        <f t="shared" si="4"/>
        <v>達成</v>
      </c>
      <c r="K20" s="111">
        <v>39453</v>
      </c>
      <c r="L20" s="476">
        <f t="shared" si="5"/>
        <v>310510</v>
      </c>
      <c r="N20" s="108" t="s">
        <v>271</v>
      </c>
      <c r="O20" s="114" t="s">
        <v>262</v>
      </c>
    </row>
    <row r="21" spans="2:15" ht="13.5" thickBot="1">
      <c r="B21" s="104">
        <v>39450</v>
      </c>
      <c r="C21" s="9" t="str">
        <f t="shared" si="0"/>
        <v>木</v>
      </c>
      <c r="D21" s="1" t="s">
        <v>994</v>
      </c>
      <c r="E21" s="103">
        <f t="shared" si="1"/>
        <v>0</v>
      </c>
      <c r="F21" s="1">
        <f t="shared" si="2"/>
        <v>450</v>
      </c>
      <c r="G21" s="1">
        <v>196</v>
      </c>
      <c r="H21" s="323">
        <f t="shared" si="3"/>
        <v>88200</v>
      </c>
      <c r="I21" s="65">
        <f t="shared" si="4"/>
      </c>
      <c r="N21" s="115" t="s">
        <v>995</v>
      </c>
      <c r="O21" s="116" t="s">
        <v>263</v>
      </c>
    </row>
    <row r="22" spans="2:12" ht="12.75">
      <c r="B22" s="104">
        <v>39450</v>
      </c>
      <c r="C22" s="9" t="str">
        <f t="shared" si="0"/>
        <v>木</v>
      </c>
      <c r="D22" s="1" t="s">
        <v>271</v>
      </c>
      <c r="E22" s="103">
        <f t="shared" si="1"/>
        <v>0</v>
      </c>
      <c r="F22" s="1">
        <f t="shared" si="2"/>
        <v>500</v>
      </c>
      <c r="G22" s="1">
        <v>150</v>
      </c>
      <c r="H22" s="323">
        <f t="shared" si="3"/>
        <v>75000</v>
      </c>
      <c r="I22" s="65">
        <f t="shared" si="4"/>
      </c>
      <c r="K22" s="227" t="s">
        <v>996</v>
      </c>
      <c r="L22" s="239"/>
    </row>
    <row r="23" spans="2:12" ht="12.75">
      <c r="B23" s="104">
        <v>39451</v>
      </c>
      <c r="C23" s="9" t="str">
        <f t="shared" si="0"/>
        <v>金</v>
      </c>
      <c r="D23" s="1" t="s">
        <v>264</v>
      </c>
      <c r="E23" s="103">
        <f t="shared" si="1"/>
        <v>0</v>
      </c>
      <c r="F23" s="1">
        <f t="shared" si="2"/>
        <v>400</v>
      </c>
      <c r="G23" s="1">
        <v>175</v>
      </c>
      <c r="H23" s="323">
        <f t="shared" si="3"/>
        <v>70000</v>
      </c>
      <c r="I23" s="65">
        <f t="shared" si="4"/>
      </c>
      <c r="K23" s="108" t="s">
        <v>278</v>
      </c>
      <c r="L23" s="10" t="str">
        <f>INDEX($D$8:$D$37,MATCH(MAX($H$8:$H$37),$H$8:$H$37,FALSE))</f>
        <v>釜天うどん</v>
      </c>
    </row>
    <row r="24" spans="2:12" ht="13.5" thickBot="1">
      <c r="B24" s="104">
        <v>39451</v>
      </c>
      <c r="C24" s="9" t="str">
        <f t="shared" si="0"/>
        <v>金</v>
      </c>
      <c r="D24" s="1" t="s">
        <v>898</v>
      </c>
      <c r="E24" s="103">
        <f t="shared" si="1"/>
        <v>0</v>
      </c>
      <c r="F24" s="1">
        <f t="shared" si="2"/>
        <v>280</v>
      </c>
      <c r="G24" s="1">
        <v>73</v>
      </c>
      <c r="H24" s="323">
        <f t="shared" si="3"/>
        <v>20440</v>
      </c>
      <c r="I24" s="65" t="str">
        <f t="shared" si="4"/>
        <v>不振</v>
      </c>
      <c r="K24" s="109" t="s">
        <v>279</v>
      </c>
      <c r="L24" s="98" t="str">
        <f>INDEX($D$8:$D$37,MATCH(MIN($H$8:$H$37),$H$8:$H$37,FALSE))</f>
        <v>きつねうどん</v>
      </c>
    </row>
    <row r="25" spans="2:9" ht="12.75">
      <c r="B25" s="104">
        <v>39451</v>
      </c>
      <c r="C25" s="9" t="str">
        <f t="shared" si="0"/>
        <v>金</v>
      </c>
      <c r="D25" s="1" t="s">
        <v>268</v>
      </c>
      <c r="E25" s="103">
        <f t="shared" si="1"/>
        <v>0</v>
      </c>
      <c r="F25" s="1">
        <f t="shared" si="2"/>
        <v>650</v>
      </c>
      <c r="G25" s="1">
        <v>115</v>
      </c>
      <c r="H25" s="323">
        <f t="shared" si="3"/>
        <v>74750</v>
      </c>
      <c r="I25" s="65">
        <f t="shared" si="4"/>
      </c>
    </row>
    <row r="26" spans="2:9" ht="12.75">
      <c r="B26" s="104">
        <v>39451</v>
      </c>
      <c r="C26" s="9" t="str">
        <f t="shared" si="0"/>
        <v>金</v>
      </c>
      <c r="D26" s="1" t="s">
        <v>430</v>
      </c>
      <c r="E26" s="103">
        <f t="shared" si="1"/>
        <v>50</v>
      </c>
      <c r="F26" s="1">
        <f t="shared" si="2"/>
        <v>400</v>
      </c>
      <c r="G26" s="1">
        <v>212</v>
      </c>
      <c r="H26" s="323">
        <f t="shared" si="3"/>
        <v>84800</v>
      </c>
      <c r="I26" s="65">
        <f t="shared" si="4"/>
      </c>
    </row>
    <row r="27" spans="2:9" ht="12.75">
      <c r="B27" s="104">
        <v>39451</v>
      </c>
      <c r="C27" s="9" t="str">
        <f t="shared" si="0"/>
        <v>金</v>
      </c>
      <c r="D27" s="1" t="s">
        <v>271</v>
      </c>
      <c r="E27" s="103">
        <f t="shared" si="1"/>
        <v>0</v>
      </c>
      <c r="F27" s="1">
        <f t="shared" si="2"/>
        <v>500</v>
      </c>
      <c r="G27" s="1">
        <v>153</v>
      </c>
      <c r="H27" s="323">
        <f t="shared" si="3"/>
        <v>76500</v>
      </c>
      <c r="I27" s="65">
        <f t="shared" si="4"/>
      </c>
    </row>
    <row r="28" spans="2:9" ht="12.75">
      <c r="B28" s="104">
        <v>39452</v>
      </c>
      <c r="C28" s="9" t="str">
        <f t="shared" si="0"/>
        <v>土</v>
      </c>
      <c r="D28" s="1" t="s">
        <v>264</v>
      </c>
      <c r="E28" s="103">
        <f t="shared" si="1"/>
        <v>0</v>
      </c>
      <c r="F28" s="1">
        <f t="shared" si="2"/>
        <v>400</v>
      </c>
      <c r="G28" s="1">
        <v>150</v>
      </c>
      <c r="H28" s="323">
        <f t="shared" si="3"/>
        <v>60000</v>
      </c>
      <c r="I28" s="65">
        <f t="shared" si="4"/>
      </c>
    </row>
    <row r="29" spans="2:9" ht="12.75">
      <c r="B29" s="104">
        <v>39452</v>
      </c>
      <c r="C29" s="9" t="str">
        <f t="shared" si="0"/>
        <v>土</v>
      </c>
      <c r="D29" s="1" t="s">
        <v>993</v>
      </c>
      <c r="E29" s="103">
        <f t="shared" si="1"/>
        <v>0</v>
      </c>
      <c r="F29" s="1">
        <f t="shared" si="2"/>
        <v>280</v>
      </c>
      <c r="G29" s="1">
        <v>166</v>
      </c>
      <c r="H29" s="323">
        <f t="shared" si="3"/>
        <v>46480</v>
      </c>
      <c r="I29" s="65">
        <f t="shared" si="4"/>
      </c>
    </row>
    <row r="30" spans="2:9" ht="12.75">
      <c r="B30" s="104">
        <v>39452</v>
      </c>
      <c r="C30" s="9" t="str">
        <f t="shared" si="0"/>
        <v>土</v>
      </c>
      <c r="D30" s="1" t="s">
        <v>268</v>
      </c>
      <c r="E30" s="103">
        <f t="shared" si="1"/>
        <v>0</v>
      </c>
      <c r="F30" s="1">
        <f t="shared" si="2"/>
        <v>650</v>
      </c>
      <c r="G30" s="1">
        <v>103</v>
      </c>
      <c r="H30" s="323">
        <f t="shared" si="3"/>
        <v>66950</v>
      </c>
      <c r="I30" s="65">
        <f t="shared" si="4"/>
      </c>
    </row>
    <row r="31" spans="2:9" ht="12.75">
      <c r="B31" s="104">
        <v>39452</v>
      </c>
      <c r="C31" s="9" t="str">
        <f t="shared" si="0"/>
        <v>土</v>
      </c>
      <c r="D31" s="1" t="s">
        <v>430</v>
      </c>
      <c r="E31" s="103">
        <f t="shared" si="1"/>
        <v>0</v>
      </c>
      <c r="F31" s="1">
        <f t="shared" si="2"/>
        <v>450</v>
      </c>
      <c r="G31" s="1">
        <v>197</v>
      </c>
      <c r="H31" s="323">
        <f t="shared" si="3"/>
        <v>88650</v>
      </c>
      <c r="I31" s="65">
        <f t="shared" si="4"/>
      </c>
    </row>
    <row r="32" spans="2:9" ht="12.75">
      <c r="B32" s="104">
        <v>39452</v>
      </c>
      <c r="C32" s="9" t="str">
        <f t="shared" si="0"/>
        <v>土</v>
      </c>
      <c r="D32" s="1" t="s">
        <v>271</v>
      </c>
      <c r="E32" s="103">
        <f t="shared" si="1"/>
        <v>50</v>
      </c>
      <c r="F32" s="1">
        <f t="shared" si="2"/>
        <v>450</v>
      </c>
      <c r="G32" s="1">
        <v>208</v>
      </c>
      <c r="H32" s="323">
        <f t="shared" si="3"/>
        <v>93600</v>
      </c>
      <c r="I32" s="65" t="str">
        <f t="shared" si="4"/>
        <v>達成</v>
      </c>
    </row>
    <row r="33" spans="2:9" ht="12.75">
      <c r="B33" s="104">
        <v>39453</v>
      </c>
      <c r="C33" s="9" t="str">
        <f t="shared" si="0"/>
        <v>日</v>
      </c>
      <c r="D33" s="1" t="s">
        <v>264</v>
      </c>
      <c r="E33" s="103">
        <f t="shared" si="1"/>
        <v>0</v>
      </c>
      <c r="F33" s="1">
        <f t="shared" si="2"/>
        <v>400</v>
      </c>
      <c r="G33" s="1">
        <v>161</v>
      </c>
      <c r="H33" s="323">
        <f t="shared" si="3"/>
        <v>64400</v>
      </c>
      <c r="I33" s="65">
        <f t="shared" si="4"/>
      </c>
    </row>
    <row r="34" spans="2:9" ht="12.75">
      <c r="B34" s="104">
        <v>39453</v>
      </c>
      <c r="C34" s="9" t="str">
        <f t="shared" si="0"/>
        <v>日</v>
      </c>
      <c r="D34" s="1" t="s">
        <v>993</v>
      </c>
      <c r="E34" s="103">
        <f t="shared" si="1"/>
        <v>0</v>
      </c>
      <c r="F34" s="1">
        <f t="shared" si="2"/>
        <v>280</v>
      </c>
      <c r="G34" s="1">
        <v>77</v>
      </c>
      <c r="H34" s="323">
        <f t="shared" si="3"/>
        <v>21560</v>
      </c>
      <c r="I34" s="65" t="str">
        <f t="shared" si="4"/>
        <v>不振</v>
      </c>
    </row>
    <row r="35" spans="2:9" ht="12.75">
      <c r="B35" s="104">
        <v>39453</v>
      </c>
      <c r="C35" s="9" t="str">
        <f t="shared" si="0"/>
        <v>日</v>
      </c>
      <c r="D35" s="1" t="s">
        <v>268</v>
      </c>
      <c r="E35" s="103">
        <f t="shared" si="1"/>
        <v>0</v>
      </c>
      <c r="F35" s="1">
        <f t="shared" si="2"/>
        <v>650</v>
      </c>
      <c r="G35" s="1">
        <v>106</v>
      </c>
      <c r="H35" s="323">
        <f t="shared" si="3"/>
        <v>68900</v>
      </c>
      <c r="I35" s="65">
        <f t="shared" si="4"/>
      </c>
    </row>
    <row r="36" spans="2:9" ht="12.75">
      <c r="B36" s="104">
        <v>39453</v>
      </c>
      <c r="C36" s="9" t="str">
        <f t="shared" si="0"/>
        <v>日</v>
      </c>
      <c r="D36" s="1" t="s">
        <v>430</v>
      </c>
      <c r="E36" s="103">
        <f t="shared" si="1"/>
        <v>0</v>
      </c>
      <c r="F36" s="1">
        <f t="shared" si="2"/>
        <v>450</v>
      </c>
      <c r="G36" s="1">
        <v>177</v>
      </c>
      <c r="H36" s="323">
        <f t="shared" si="3"/>
        <v>79650</v>
      </c>
      <c r="I36" s="65">
        <f t="shared" si="4"/>
      </c>
    </row>
    <row r="37" spans="2:9" ht="13.5" thickBot="1">
      <c r="B37" s="105">
        <v>39453</v>
      </c>
      <c r="C37" s="25" t="str">
        <f t="shared" si="0"/>
        <v>日</v>
      </c>
      <c r="D37" s="102" t="s">
        <v>271</v>
      </c>
      <c r="E37" s="106">
        <f t="shared" si="1"/>
        <v>0</v>
      </c>
      <c r="F37" s="102">
        <f t="shared" si="2"/>
        <v>500</v>
      </c>
      <c r="G37" s="102">
        <v>152</v>
      </c>
      <c r="H37" s="340">
        <f t="shared" si="3"/>
        <v>76000</v>
      </c>
      <c r="I37" s="101">
        <f t="shared" si="4"/>
      </c>
    </row>
    <row r="38" ht="12.75">
      <c r="I38" s="38"/>
    </row>
  </sheetData>
  <mergeCells count="4">
    <mergeCell ref="B5:I5"/>
    <mergeCell ref="K7:L7"/>
    <mergeCell ref="K22:L22"/>
    <mergeCell ref="K14:L14"/>
  </mergeCells>
  <printOptions/>
  <pageMargins left="0.75" right="0.75" top="1" bottom="1" header="0.512" footer="0.512"/>
  <pageSetup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7"/>
  <dimension ref="A1:F87"/>
  <sheetViews>
    <sheetView workbookViewId="0" topLeftCell="A1">
      <selection activeCell="A1" sqref="A1"/>
    </sheetView>
  </sheetViews>
  <sheetFormatPr defaultColWidth="9.00390625" defaultRowHeight="13.5" outlineLevelRow="3"/>
  <cols>
    <col min="1" max="1" width="8.375" style="62" customWidth="1"/>
    <col min="2" max="2" width="5.75390625" style="62" customWidth="1"/>
    <col min="3" max="3" width="13.25390625" style="62" customWidth="1"/>
    <col min="4" max="5" width="5.875" style="62" customWidth="1"/>
    <col min="6" max="6" width="10.25390625" style="62" customWidth="1"/>
    <col min="7" max="16384" width="9.00390625" style="62" customWidth="1"/>
  </cols>
  <sheetData>
    <row r="1" spans="1:6" ht="12.75">
      <c r="A1" s="76" t="s">
        <v>276</v>
      </c>
      <c r="B1" s="117" t="s">
        <v>274</v>
      </c>
      <c r="C1" s="117" t="s">
        <v>17</v>
      </c>
      <c r="D1" s="117" t="s">
        <v>265</v>
      </c>
      <c r="E1" s="117" t="s">
        <v>266</v>
      </c>
      <c r="F1" s="118" t="s">
        <v>267</v>
      </c>
    </row>
    <row r="2" spans="1:6" ht="12.75" hidden="1" outlineLevel="3">
      <c r="A2" s="104">
        <v>39448</v>
      </c>
      <c r="B2" s="119" t="str">
        <f>TEXT(A2,"aaa")</f>
        <v>火</v>
      </c>
      <c r="C2" s="120" t="s">
        <v>264</v>
      </c>
      <c r="D2" s="120">
        <v>400</v>
      </c>
      <c r="E2" s="120">
        <v>255</v>
      </c>
      <c r="F2" s="339">
        <f>D2*E2</f>
        <v>102000</v>
      </c>
    </row>
    <row r="3" spans="1:6" ht="12.75" outlineLevel="2" collapsed="1">
      <c r="A3" s="134" t="s">
        <v>290</v>
      </c>
      <c r="B3" s="119"/>
      <c r="C3" s="120"/>
      <c r="D3" s="120"/>
      <c r="E3" s="120">
        <f>SUBTOTAL(9,E2:E2)</f>
        <v>255</v>
      </c>
      <c r="F3" s="339">
        <f>SUBTOTAL(9,F2:F2)</f>
        <v>102000</v>
      </c>
    </row>
    <row r="4" spans="1:6" ht="12.75" hidden="1" outlineLevel="3">
      <c r="A4" s="104">
        <v>39449</v>
      </c>
      <c r="B4" s="119" t="str">
        <f>TEXT(A4,"aaa")</f>
        <v>水</v>
      </c>
      <c r="C4" s="120" t="s">
        <v>264</v>
      </c>
      <c r="D4" s="120">
        <v>400</v>
      </c>
      <c r="E4" s="120">
        <v>196</v>
      </c>
      <c r="F4" s="339">
        <f>D4*E4</f>
        <v>78400</v>
      </c>
    </row>
    <row r="5" spans="1:6" ht="12.75" outlineLevel="2" collapsed="1">
      <c r="A5" s="134" t="s">
        <v>291</v>
      </c>
      <c r="B5" s="119"/>
      <c r="C5" s="120"/>
      <c r="D5" s="120"/>
      <c r="E5" s="120">
        <f>SUBTOTAL(9,E4:E4)</f>
        <v>196</v>
      </c>
      <c r="F5" s="339">
        <f>SUBTOTAL(9,F4:F4)</f>
        <v>78400</v>
      </c>
    </row>
    <row r="6" spans="1:6" ht="12.75" hidden="1" outlineLevel="3">
      <c r="A6" s="104">
        <v>39450</v>
      </c>
      <c r="B6" s="119" t="str">
        <f>TEXT(A6,"aaa")</f>
        <v>木</v>
      </c>
      <c r="C6" s="120" t="s">
        <v>264</v>
      </c>
      <c r="D6" s="120">
        <v>400</v>
      </c>
      <c r="E6" s="120">
        <v>146</v>
      </c>
      <c r="F6" s="339">
        <f>D6*E6</f>
        <v>58400</v>
      </c>
    </row>
    <row r="7" spans="1:6" ht="12.75" outlineLevel="2" collapsed="1">
      <c r="A7" s="134" t="s">
        <v>292</v>
      </c>
      <c r="B7" s="119"/>
      <c r="C7" s="120"/>
      <c r="D7" s="120"/>
      <c r="E7" s="120">
        <f>SUBTOTAL(9,E6:E6)</f>
        <v>146</v>
      </c>
      <c r="F7" s="339">
        <f>SUBTOTAL(9,F6:F6)</f>
        <v>58400</v>
      </c>
    </row>
    <row r="8" spans="1:6" ht="12.75" hidden="1" outlineLevel="3">
      <c r="A8" s="104">
        <v>39451</v>
      </c>
      <c r="B8" s="119" t="str">
        <f>TEXT(A8,"aaa")</f>
        <v>金</v>
      </c>
      <c r="C8" s="120" t="s">
        <v>264</v>
      </c>
      <c r="D8" s="120">
        <v>400</v>
      </c>
      <c r="E8" s="120">
        <v>175</v>
      </c>
      <c r="F8" s="339">
        <f>D8*E8</f>
        <v>70000</v>
      </c>
    </row>
    <row r="9" spans="1:6" ht="12.75" outlineLevel="2" collapsed="1">
      <c r="A9" s="134" t="s">
        <v>293</v>
      </c>
      <c r="B9" s="119"/>
      <c r="C9" s="120"/>
      <c r="D9" s="120"/>
      <c r="E9" s="120">
        <f>SUBTOTAL(9,E8:E8)</f>
        <v>175</v>
      </c>
      <c r="F9" s="339">
        <f>SUBTOTAL(9,F8:F8)</f>
        <v>70000</v>
      </c>
    </row>
    <row r="10" spans="1:6" ht="12.75" hidden="1" outlineLevel="3">
      <c r="A10" s="104">
        <v>39452</v>
      </c>
      <c r="B10" s="119" t="str">
        <f>TEXT(A10,"aaa")</f>
        <v>土</v>
      </c>
      <c r="C10" s="120" t="s">
        <v>264</v>
      </c>
      <c r="D10" s="120">
        <v>400</v>
      </c>
      <c r="E10" s="120">
        <v>150</v>
      </c>
      <c r="F10" s="339">
        <f>D10*E10</f>
        <v>60000</v>
      </c>
    </row>
    <row r="11" spans="1:6" ht="12.75" outlineLevel="2" collapsed="1">
      <c r="A11" s="134" t="s">
        <v>294</v>
      </c>
      <c r="B11" s="119"/>
      <c r="C11" s="120"/>
      <c r="D11" s="120"/>
      <c r="E11" s="120">
        <f>SUBTOTAL(9,E10:E10)</f>
        <v>150</v>
      </c>
      <c r="F11" s="339">
        <f>SUBTOTAL(9,F10:F10)</f>
        <v>60000</v>
      </c>
    </row>
    <row r="12" spans="1:6" ht="12.75" hidden="1" outlineLevel="3">
      <c r="A12" s="104">
        <v>39453</v>
      </c>
      <c r="B12" s="119" t="str">
        <f>TEXT(A12,"aaa")</f>
        <v>日</v>
      </c>
      <c r="C12" s="120" t="s">
        <v>264</v>
      </c>
      <c r="D12" s="120">
        <v>400</v>
      </c>
      <c r="E12" s="120">
        <v>161</v>
      </c>
      <c r="F12" s="339">
        <f>D12*E12</f>
        <v>64400</v>
      </c>
    </row>
    <row r="13" spans="1:6" ht="12.75" outlineLevel="2" collapsed="1">
      <c r="A13" s="134" t="s">
        <v>295</v>
      </c>
      <c r="B13" s="119"/>
      <c r="C13" s="120"/>
      <c r="D13" s="120"/>
      <c r="E13" s="120">
        <f>SUBTOTAL(9,E12:E12)</f>
        <v>161</v>
      </c>
      <c r="F13" s="339">
        <f>SUBTOTAL(9,F12:F12)</f>
        <v>64400</v>
      </c>
    </row>
    <row r="14" spans="1:6" ht="12.75" hidden="1" outlineLevel="3">
      <c r="A14" s="104">
        <v>39454</v>
      </c>
      <c r="B14" s="119" t="str">
        <f>TEXT(A14,"aaa")</f>
        <v>月</v>
      </c>
      <c r="C14" s="120" t="s">
        <v>264</v>
      </c>
      <c r="D14" s="120">
        <v>400</v>
      </c>
      <c r="E14" s="120">
        <v>153</v>
      </c>
      <c r="F14" s="339">
        <f>D14*E14</f>
        <v>61200</v>
      </c>
    </row>
    <row r="15" spans="1:6" ht="12.75" outlineLevel="2" collapsed="1">
      <c r="A15" s="134" t="s">
        <v>296</v>
      </c>
      <c r="B15" s="119"/>
      <c r="C15" s="120"/>
      <c r="D15" s="120"/>
      <c r="E15" s="120">
        <f>SUBTOTAL(9,E14:E14)</f>
        <v>153</v>
      </c>
      <c r="F15" s="339">
        <f>SUBTOTAL(9,F14:F14)</f>
        <v>61200</v>
      </c>
    </row>
    <row r="16" spans="1:6" ht="12.75" hidden="1" outlineLevel="3">
      <c r="A16" s="104">
        <v>39455</v>
      </c>
      <c r="B16" s="119" t="str">
        <f>TEXT(A16,"aaa")</f>
        <v>火</v>
      </c>
      <c r="C16" s="120" t="s">
        <v>264</v>
      </c>
      <c r="D16" s="120">
        <v>400</v>
      </c>
      <c r="E16" s="120">
        <v>98</v>
      </c>
      <c r="F16" s="339">
        <f>D16*E16</f>
        <v>39200</v>
      </c>
    </row>
    <row r="17" spans="1:6" ht="12.75" outlineLevel="2" collapsed="1">
      <c r="A17" s="134" t="s">
        <v>297</v>
      </c>
      <c r="B17" s="119"/>
      <c r="C17" s="120"/>
      <c r="D17" s="120"/>
      <c r="E17" s="120">
        <f>SUBTOTAL(9,E16:E16)</f>
        <v>98</v>
      </c>
      <c r="F17" s="339">
        <f>SUBTOTAL(9,F16:F16)</f>
        <v>39200</v>
      </c>
    </row>
    <row r="18" spans="1:6" ht="12.75" outlineLevel="1">
      <c r="A18" s="104"/>
      <c r="B18" s="119"/>
      <c r="C18" s="129" t="s">
        <v>285</v>
      </c>
      <c r="D18" s="120"/>
      <c r="E18" s="120">
        <f>SUBTOTAL(9,E2:E16)</f>
        <v>1334</v>
      </c>
      <c r="F18" s="339">
        <f>SUBTOTAL(9,F2:F16)</f>
        <v>533600</v>
      </c>
    </row>
    <row r="19" spans="1:6" ht="12.75" hidden="1" outlineLevel="3">
      <c r="A19" s="104">
        <v>39448</v>
      </c>
      <c r="B19" s="119" t="str">
        <f>TEXT(A19,"aaa")</f>
        <v>火</v>
      </c>
      <c r="C19" s="120" t="s">
        <v>268</v>
      </c>
      <c r="D19" s="120">
        <v>650</v>
      </c>
      <c r="E19" s="120">
        <v>125</v>
      </c>
      <c r="F19" s="339">
        <f>D19*E19</f>
        <v>81250</v>
      </c>
    </row>
    <row r="20" spans="1:6" ht="12.75" outlineLevel="2" collapsed="1">
      <c r="A20" s="134" t="s">
        <v>290</v>
      </c>
      <c r="B20" s="119"/>
      <c r="C20" s="120"/>
      <c r="D20" s="120"/>
      <c r="E20" s="120">
        <f>SUBTOTAL(9,E19:E19)</f>
        <v>125</v>
      </c>
      <c r="F20" s="339">
        <f>SUBTOTAL(9,F19:F19)</f>
        <v>81250</v>
      </c>
    </row>
    <row r="21" spans="1:6" ht="12.75" hidden="1" outlineLevel="3">
      <c r="A21" s="104">
        <v>39449</v>
      </c>
      <c r="B21" s="119" t="str">
        <f>TEXT(A21,"aaa")</f>
        <v>水</v>
      </c>
      <c r="C21" s="120" t="s">
        <v>268</v>
      </c>
      <c r="D21" s="120">
        <v>650</v>
      </c>
      <c r="E21" s="120">
        <v>100</v>
      </c>
      <c r="F21" s="339">
        <f>D21*E21</f>
        <v>65000</v>
      </c>
    </row>
    <row r="22" spans="1:6" ht="12.75" outlineLevel="2" collapsed="1">
      <c r="A22" s="134" t="s">
        <v>291</v>
      </c>
      <c r="B22" s="119"/>
      <c r="C22" s="120"/>
      <c r="D22" s="120"/>
      <c r="E22" s="120">
        <f>SUBTOTAL(9,E21:E21)</f>
        <v>100</v>
      </c>
      <c r="F22" s="339">
        <f>SUBTOTAL(9,F21:F21)</f>
        <v>65000</v>
      </c>
    </row>
    <row r="23" spans="1:6" ht="12.75" hidden="1" outlineLevel="3">
      <c r="A23" s="104">
        <v>39450</v>
      </c>
      <c r="B23" s="119" t="str">
        <f>TEXT(A23,"aaa")</f>
        <v>木</v>
      </c>
      <c r="C23" s="120" t="s">
        <v>268</v>
      </c>
      <c r="D23" s="120">
        <v>650</v>
      </c>
      <c r="E23" s="120">
        <v>189</v>
      </c>
      <c r="F23" s="339">
        <f>D23*E23</f>
        <v>122850</v>
      </c>
    </row>
    <row r="24" spans="1:6" ht="12.75" outlineLevel="2" collapsed="1">
      <c r="A24" s="134" t="s">
        <v>292</v>
      </c>
      <c r="B24" s="119"/>
      <c r="C24" s="120"/>
      <c r="D24" s="120"/>
      <c r="E24" s="120">
        <f>SUBTOTAL(9,E23:E23)</f>
        <v>189</v>
      </c>
      <c r="F24" s="339">
        <f>SUBTOTAL(9,F23:F23)</f>
        <v>122850</v>
      </c>
    </row>
    <row r="25" spans="1:6" ht="12.75" hidden="1" outlineLevel="3">
      <c r="A25" s="104">
        <v>39451</v>
      </c>
      <c r="B25" s="119" t="str">
        <f>TEXT(A25,"aaa")</f>
        <v>金</v>
      </c>
      <c r="C25" s="120" t="s">
        <v>268</v>
      </c>
      <c r="D25" s="120">
        <v>650</v>
      </c>
      <c r="E25" s="120">
        <v>115</v>
      </c>
      <c r="F25" s="339">
        <f>D25*E25</f>
        <v>74750</v>
      </c>
    </row>
    <row r="26" spans="1:6" ht="12.75" outlineLevel="2" collapsed="1">
      <c r="A26" s="134" t="s">
        <v>293</v>
      </c>
      <c r="B26" s="119"/>
      <c r="C26" s="120"/>
      <c r="D26" s="120"/>
      <c r="E26" s="120">
        <f>SUBTOTAL(9,E25:E25)</f>
        <v>115</v>
      </c>
      <c r="F26" s="339">
        <f>SUBTOTAL(9,F25:F25)</f>
        <v>74750</v>
      </c>
    </row>
    <row r="27" spans="1:6" ht="12.75" hidden="1" outlineLevel="3">
      <c r="A27" s="104">
        <v>39452</v>
      </c>
      <c r="B27" s="119" t="str">
        <f>TEXT(A27,"aaa")</f>
        <v>土</v>
      </c>
      <c r="C27" s="120" t="s">
        <v>268</v>
      </c>
      <c r="D27" s="120">
        <v>650</v>
      </c>
      <c r="E27" s="120">
        <v>103</v>
      </c>
      <c r="F27" s="339">
        <f>D27*E27</f>
        <v>66950</v>
      </c>
    </row>
    <row r="28" spans="1:6" ht="12.75" outlineLevel="2" collapsed="1">
      <c r="A28" s="134" t="s">
        <v>294</v>
      </c>
      <c r="B28" s="119"/>
      <c r="C28" s="120"/>
      <c r="D28" s="120"/>
      <c r="E28" s="120">
        <f>SUBTOTAL(9,E27:E27)</f>
        <v>103</v>
      </c>
      <c r="F28" s="339">
        <f>SUBTOTAL(9,F27:F27)</f>
        <v>66950</v>
      </c>
    </row>
    <row r="29" spans="1:6" ht="12.75" hidden="1" outlineLevel="3">
      <c r="A29" s="104">
        <v>39453</v>
      </c>
      <c r="B29" s="119" t="str">
        <f>TEXT(A29,"aaa")</f>
        <v>日</v>
      </c>
      <c r="C29" s="120" t="s">
        <v>268</v>
      </c>
      <c r="D29" s="120">
        <v>650</v>
      </c>
      <c r="E29" s="120">
        <v>106</v>
      </c>
      <c r="F29" s="339">
        <f>D29*E29</f>
        <v>68900</v>
      </c>
    </row>
    <row r="30" spans="1:6" ht="12.75" outlineLevel="2" collapsed="1">
      <c r="A30" s="134" t="s">
        <v>295</v>
      </c>
      <c r="B30" s="119"/>
      <c r="C30" s="120"/>
      <c r="D30" s="120"/>
      <c r="E30" s="120">
        <f>SUBTOTAL(9,E29:E29)</f>
        <v>106</v>
      </c>
      <c r="F30" s="339">
        <f>SUBTOTAL(9,F29:F29)</f>
        <v>68900</v>
      </c>
    </row>
    <row r="31" spans="1:6" ht="12.75" hidden="1" outlineLevel="3">
      <c r="A31" s="104">
        <v>39454</v>
      </c>
      <c r="B31" s="119" t="str">
        <f>TEXT(A31,"aaa")</f>
        <v>月</v>
      </c>
      <c r="C31" s="120" t="s">
        <v>268</v>
      </c>
      <c r="D31" s="120">
        <v>650</v>
      </c>
      <c r="E31" s="120">
        <v>187</v>
      </c>
      <c r="F31" s="339">
        <f>D31*E31</f>
        <v>121550</v>
      </c>
    </row>
    <row r="32" spans="1:6" ht="12.75" outlineLevel="2" collapsed="1">
      <c r="A32" s="134" t="s">
        <v>296</v>
      </c>
      <c r="B32" s="119"/>
      <c r="C32" s="120"/>
      <c r="D32" s="120"/>
      <c r="E32" s="120">
        <f>SUBTOTAL(9,E31:E31)</f>
        <v>187</v>
      </c>
      <c r="F32" s="339">
        <f>SUBTOTAL(9,F31:F31)</f>
        <v>121550</v>
      </c>
    </row>
    <row r="33" spans="1:6" ht="12.75" hidden="1" outlineLevel="3">
      <c r="A33" s="104">
        <v>39455</v>
      </c>
      <c r="B33" s="119" t="str">
        <f>TEXT(A33,"aaa")</f>
        <v>火</v>
      </c>
      <c r="C33" s="120" t="s">
        <v>268</v>
      </c>
      <c r="D33" s="120">
        <v>650</v>
      </c>
      <c r="E33" s="120">
        <v>135</v>
      </c>
      <c r="F33" s="339">
        <f>D33*E33</f>
        <v>87750</v>
      </c>
    </row>
    <row r="34" spans="1:6" ht="12.75" outlineLevel="2" collapsed="1">
      <c r="A34" s="134" t="s">
        <v>297</v>
      </c>
      <c r="B34" s="119"/>
      <c r="C34" s="120"/>
      <c r="D34" s="120"/>
      <c r="E34" s="120">
        <f>SUBTOTAL(9,E33:E33)</f>
        <v>135</v>
      </c>
      <c r="F34" s="339">
        <f>SUBTOTAL(9,F33:F33)</f>
        <v>87750</v>
      </c>
    </row>
    <row r="35" spans="1:6" ht="12.75" outlineLevel="1">
      <c r="A35" s="104"/>
      <c r="B35" s="119"/>
      <c r="C35" s="129" t="s">
        <v>286</v>
      </c>
      <c r="D35" s="120"/>
      <c r="E35" s="120">
        <f>SUBTOTAL(9,E19:E33)</f>
        <v>1060</v>
      </c>
      <c r="F35" s="339">
        <f>SUBTOTAL(9,F19:F33)</f>
        <v>689000</v>
      </c>
    </row>
    <row r="36" spans="1:6" ht="12.75" hidden="1" outlineLevel="3">
      <c r="A36" s="104">
        <v>39448</v>
      </c>
      <c r="B36" s="119" t="str">
        <f>TEXT(A36,"aaa")</f>
        <v>火</v>
      </c>
      <c r="C36" s="120" t="s">
        <v>897</v>
      </c>
      <c r="D36" s="120">
        <v>280</v>
      </c>
      <c r="E36" s="120">
        <v>195</v>
      </c>
      <c r="F36" s="339">
        <f>D36*E36</f>
        <v>54600</v>
      </c>
    </row>
    <row r="37" spans="1:6" ht="12.75" outlineLevel="2" collapsed="1">
      <c r="A37" s="134" t="s">
        <v>290</v>
      </c>
      <c r="B37" s="119"/>
      <c r="C37" s="120"/>
      <c r="D37" s="120"/>
      <c r="E37" s="120">
        <f>SUBTOTAL(9,E36:E36)</f>
        <v>195</v>
      </c>
      <c r="F37" s="339">
        <f>SUBTOTAL(9,F36:F36)</f>
        <v>54600</v>
      </c>
    </row>
    <row r="38" spans="1:6" ht="12.75" hidden="1" outlineLevel="3">
      <c r="A38" s="104">
        <v>39449</v>
      </c>
      <c r="B38" s="119" t="str">
        <f>TEXT(A38,"aaa")</f>
        <v>水</v>
      </c>
      <c r="C38" s="120" t="s">
        <v>897</v>
      </c>
      <c r="D38" s="120">
        <v>280</v>
      </c>
      <c r="E38" s="120">
        <v>291</v>
      </c>
      <c r="F38" s="339">
        <f>D38*E38</f>
        <v>81480</v>
      </c>
    </row>
    <row r="39" spans="1:6" ht="12.75" outlineLevel="2" collapsed="1">
      <c r="A39" s="134" t="s">
        <v>291</v>
      </c>
      <c r="B39" s="119"/>
      <c r="C39" s="120"/>
      <c r="D39" s="120"/>
      <c r="E39" s="120">
        <f>SUBTOTAL(9,E38:E38)</f>
        <v>291</v>
      </c>
      <c r="F39" s="339">
        <f>SUBTOTAL(9,F38:F38)</f>
        <v>81480</v>
      </c>
    </row>
    <row r="40" spans="1:6" ht="12.75" hidden="1" outlineLevel="3">
      <c r="A40" s="104">
        <v>39450</v>
      </c>
      <c r="B40" s="119" t="str">
        <f>TEXT(A40,"aaa")</f>
        <v>木</v>
      </c>
      <c r="C40" s="120" t="s">
        <v>897</v>
      </c>
      <c r="D40" s="120">
        <v>280</v>
      </c>
      <c r="E40" s="120">
        <v>119</v>
      </c>
      <c r="F40" s="339">
        <f>D40*E40</f>
        <v>33320</v>
      </c>
    </row>
    <row r="41" spans="1:6" ht="12.75" outlineLevel="2" collapsed="1">
      <c r="A41" s="134" t="s">
        <v>292</v>
      </c>
      <c r="B41" s="119"/>
      <c r="C41" s="120"/>
      <c r="D41" s="120"/>
      <c r="E41" s="120">
        <f>SUBTOTAL(9,E40:E40)</f>
        <v>119</v>
      </c>
      <c r="F41" s="339">
        <f>SUBTOTAL(9,F40:F40)</f>
        <v>33320</v>
      </c>
    </row>
    <row r="42" spans="1:6" ht="12.75" hidden="1" outlineLevel="3">
      <c r="A42" s="104">
        <v>39451</v>
      </c>
      <c r="B42" s="119" t="str">
        <f>TEXT(A42,"aaa")</f>
        <v>金</v>
      </c>
      <c r="C42" s="120" t="s">
        <v>897</v>
      </c>
      <c r="D42" s="120">
        <v>280</v>
      </c>
      <c r="E42" s="120">
        <v>73</v>
      </c>
      <c r="F42" s="339">
        <f>D42*E42</f>
        <v>20440</v>
      </c>
    </row>
    <row r="43" spans="1:6" ht="12.75" outlineLevel="2" collapsed="1">
      <c r="A43" s="134" t="s">
        <v>293</v>
      </c>
      <c r="B43" s="119"/>
      <c r="C43" s="120"/>
      <c r="D43" s="120"/>
      <c r="E43" s="120">
        <f>SUBTOTAL(9,E42:E42)</f>
        <v>73</v>
      </c>
      <c r="F43" s="339">
        <f>SUBTOTAL(9,F42:F42)</f>
        <v>20440</v>
      </c>
    </row>
    <row r="44" spans="1:6" ht="12.75" hidden="1" outlineLevel="3">
      <c r="A44" s="104">
        <v>39452</v>
      </c>
      <c r="B44" s="119" t="str">
        <f>TEXT(A44,"aaa")</f>
        <v>土</v>
      </c>
      <c r="C44" s="120" t="s">
        <v>897</v>
      </c>
      <c r="D44" s="120">
        <v>280</v>
      </c>
      <c r="E44" s="120">
        <v>166</v>
      </c>
      <c r="F44" s="339">
        <f>D44*E44</f>
        <v>46480</v>
      </c>
    </row>
    <row r="45" spans="1:6" ht="12.75" outlineLevel="2" collapsed="1">
      <c r="A45" s="134" t="s">
        <v>294</v>
      </c>
      <c r="B45" s="119"/>
      <c r="C45" s="120"/>
      <c r="D45" s="120"/>
      <c r="E45" s="120">
        <f>SUBTOTAL(9,E44:E44)</f>
        <v>166</v>
      </c>
      <c r="F45" s="339">
        <f>SUBTOTAL(9,F44:F44)</f>
        <v>46480</v>
      </c>
    </row>
    <row r="46" spans="1:6" ht="12.75" hidden="1" outlineLevel="3">
      <c r="A46" s="104">
        <v>39453</v>
      </c>
      <c r="B46" s="119" t="str">
        <f>TEXT(A46,"aaa")</f>
        <v>日</v>
      </c>
      <c r="C46" s="120" t="s">
        <v>897</v>
      </c>
      <c r="D46" s="120">
        <v>280</v>
      </c>
      <c r="E46" s="120">
        <v>77</v>
      </c>
      <c r="F46" s="339">
        <f>D46*E46</f>
        <v>21560</v>
      </c>
    </row>
    <row r="47" spans="1:6" ht="12.75" outlineLevel="2" collapsed="1">
      <c r="A47" s="134" t="s">
        <v>295</v>
      </c>
      <c r="B47" s="119"/>
      <c r="C47" s="120"/>
      <c r="D47" s="120"/>
      <c r="E47" s="120">
        <f>SUBTOTAL(9,E46:E46)</f>
        <v>77</v>
      </c>
      <c r="F47" s="339">
        <f>SUBTOTAL(9,F46:F46)</f>
        <v>21560</v>
      </c>
    </row>
    <row r="48" spans="1:6" ht="12.75" hidden="1" outlineLevel="3">
      <c r="A48" s="104">
        <v>39454</v>
      </c>
      <c r="B48" s="119" t="str">
        <f>TEXT(A48,"aaa")</f>
        <v>月</v>
      </c>
      <c r="C48" s="120" t="s">
        <v>897</v>
      </c>
      <c r="D48" s="120">
        <v>280</v>
      </c>
      <c r="E48" s="120">
        <v>143</v>
      </c>
      <c r="F48" s="339">
        <f>D48*E48</f>
        <v>40040</v>
      </c>
    </row>
    <row r="49" spans="1:6" ht="12.75" outlineLevel="2" collapsed="1">
      <c r="A49" s="134" t="s">
        <v>296</v>
      </c>
      <c r="B49" s="119"/>
      <c r="C49" s="120"/>
      <c r="D49" s="120"/>
      <c r="E49" s="120">
        <f>SUBTOTAL(9,E48:E48)</f>
        <v>143</v>
      </c>
      <c r="F49" s="339">
        <f>SUBTOTAL(9,F48:F48)</f>
        <v>40040</v>
      </c>
    </row>
    <row r="50" spans="1:6" ht="12.75" hidden="1" outlineLevel="3">
      <c r="A50" s="104">
        <v>39455</v>
      </c>
      <c r="B50" s="119" t="str">
        <f>TEXT(A50,"aaa")</f>
        <v>火</v>
      </c>
      <c r="C50" s="120" t="s">
        <v>897</v>
      </c>
      <c r="D50" s="120">
        <v>280</v>
      </c>
      <c r="E50" s="120">
        <v>121</v>
      </c>
      <c r="F50" s="339">
        <f>D50*E50</f>
        <v>33880</v>
      </c>
    </row>
    <row r="51" spans="1:6" ht="12.75" outlineLevel="2" collapsed="1">
      <c r="A51" s="134" t="s">
        <v>297</v>
      </c>
      <c r="B51" s="119"/>
      <c r="C51" s="120"/>
      <c r="D51" s="120"/>
      <c r="E51" s="120">
        <f>SUBTOTAL(9,E50:E50)</f>
        <v>121</v>
      </c>
      <c r="F51" s="339">
        <f>SUBTOTAL(9,F50:F50)</f>
        <v>33880</v>
      </c>
    </row>
    <row r="52" spans="1:6" ht="12.75" outlineLevel="1">
      <c r="A52" s="104"/>
      <c r="B52" s="119"/>
      <c r="C52" s="129" t="s">
        <v>287</v>
      </c>
      <c r="D52" s="120"/>
      <c r="E52" s="120">
        <f>SUBTOTAL(9,E36:E50)</f>
        <v>1185</v>
      </c>
      <c r="F52" s="339">
        <f>SUBTOTAL(9,F36:F50)</f>
        <v>331800</v>
      </c>
    </row>
    <row r="53" spans="1:6" ht="12.75" hidden="1" outlineLevel="3">
      <c r="A53" s="104">
        <v>39448</v>
      </c>
      <c r="B53" s="119" t="str">
        <f>TEXT(A53,"aaa")</f>
        <v>火</v>
      </c>
      <c r="C53" s="120" t="s">
        <v>430</v>
      </c>
      <c r="D53" s="120">
        <v>450</v>
      </c>
      <c r="E53" s="120">
        <v>188</v>
      </c>
      <c r="F53" s="339">
        <f>D53*E53</f>
        <v>84600</v>
      </c>
    </row>
    <row r="54" spans="1:6" ht="12.75" outlineLevel="2" collapsed="1">
      <c r="A54" s="134" t="s">
        <v>290</v>
      </c>
      <c r="B54" s="119"/>
      <c r="C54" s="120"/>
      <c r="D54" s="120"/>
      <c r="E54" s="120">
        <f>SUBTOTAL(9,E53:E53)</f>
        <v>188</v>
      </c>
      <c r="F54" s="339">
        <f>SUBTOTAL(9,F53:F53)</f>
        <v>84600</v>
      </c>
    </row>
    <row r="55" spans="1:6" ht="12.75" hidden="1" outlineLevel="3">
      <c r="A55" s="104">
        <v>39449</v>
      </c>
      <c r="B55" s="119" t="str">
        <f>TEXT(A55,"aaa")</f>
        <v>水</v>
      </c>
      <c r="C55" s="120" t="s">
        <v>430</v>
      </c>
      <c r="D55" s="120">
        <v>450</v>
      </c>
      <c r="E55" s="120">
        <v>167</v>
      </c>
      <c r="F55" s="339">
        <f>D55*E55</f>
        <v>75150</v>
      </c>
    </row>
    <row r="56" spans="1:6" ht="12.75" outlineLevel="2" collapsed="1">
      <c r="A56" s="134" t="s">
        <v>291</v>
      </c>
      <c r="B56" s="119"/>
      <c r="C56" s="120"/>
      <c r="D56" s="120"/>
      <c r="E56" s="120">
        <f>SUBTOTAL(9,E55:E55)</f>
        <v>167</v>
      </c>
      <c r="F56" s="339">
        <f>SUBTOTAL(9,F55:F55)</f>
        <v>75150</v>
      </c>
    </row>
    <row r="57" spans="1:6" ht="12.75" hidden="1" outlineLevel="3">
      <c r="A57" s="104">
        <v>39450</v>
      </c>
      <c r="B57" s="119" t="str">
        <f>TEXT(A57,"aaa")</f>
        <v>木</v>
      </c>
      <c r="C57" s="120" t="s">
        <v>430</v>
      </c>
      <c r="D57" s="120">
        <v>450</v>
      </c>
      <c r="E57" s="120">
        <v>196</v>
      </c>
      <c r="F57" s="339">
        <f>D57*E57</f>
        <v>88200</v>
      </c>
    </row>
    <row r="58" spans="1:6" ht="12.75" outlineLevel="2" collapsed="1">
      <c r="A58" s="134" t="s">
        <v>292</v>
      </c>
      <c r="B58" s="119"/>
      <c r="C58" s="120"/>
      <c r="D58" s="120"/>
      <c r="E58" s="120">
        <f>SUBTOTAL(9,E57:E57)</f>
        <v>196</v>
      </c>
      <c r="F58" s="339">
        <f>SUBTOTAL(9,F57:F57)</f>
        <v>88200</v>
      </c>
    </row>
    <row r="59" spans="1:6" ht="12.75" hidden="1" outlineLevel="3">
      <c r="A59" s="104">
        <v>39451</v>
      </c>
      <c r="B59" s="119" t="str">
        <f>TEXT(A59,"aaa")</f>
        <v>金</v>
      </c>
      <c r="C59" s="120" t="s">
        <v>430</v>
      </c>
      <c r="D59" s="120">
        <v>450</v>
      </c>
      <c r="E59" s="120">
        <v>212</v>
      </c>
      <c r="F59" s="339">
        <f>D59*E59</f>
        <v>95400</v>
      </c>
    </row>
    <row r="60" spans="1:6" ht="12.75" outlineLevel="2" collapsed="1">
      <c r="A60" s="134" t="s">
        <v>293</v>
      </c>
      <c r="B60" s="119"/>
      <c r="C60" s="120"/>
      <c r="D60" s="120"/>
      <c r="E60" s="120">
        <f>SUBTOTAL(9,E59:E59)</f>
        <v>212</v>
      </c>
      <c r="F60" s="339">
        <f>SUBTOTAL(9,F59:F59)</f>
        <v>95400</v>
      </c>
    </row>
    <row r="61" spans="1:6" ht="12.75" hidden="1" outlineLevel="3">
      <c r="A61" s="104">
        <v>39452</v>
      </c>
      <c r="B61" s="119" t="str">
        <f>TEXT(A61,"aaa")</f>
        <v>土</v>
      </c>
      <c r="C61" s="120" t="s">
        <v>430</v>
      </c>
      <c r="D61" s="120">
        <v>450</v>
      </c>
      <c r="E61" s="120">
        <v>197</v>
      </c>
      <c r="F61" s="339">
        <f>D61*E61</f>
        <v>88650</v>
      </c>
    </row>
    <row r="62" spans="1:6" ht="12.75" outlineLevel="2" collapsed="1">
      <c r="A62" s="134" t="s">
        <v>294</v>
      </c>
      <c r="B62" s="119"/>
      <c r="C62" s="120"/>
      <c r="D62" s="120"/>
      <c r="E62" s="120">
        <f>SUBTOTAL(9,E61:E61)</f>
        <v>197</v>
      </c>
      <c r="F62" s="339">
        <f>SUBTOTAL(9,F61:F61)</f>
        <v>88650</v>
      </c>
    </row>
    <row r="63" spans="1:6" ht="12.75" hidden="1" outlineLevel="3">
      <c r="A63" s="104">
        <v>39453</v>
      </c>
      <c r="B63" s="119" t="str">
        <f>TEXT(A63,"aaa")</f>
        <v>日</v>
      </c>
      <c r="C63" s="120" t="s">
        <v>430</v>
      </c>
      <c r="D63" s="120">
        <v>450</v>
      </c>
      <c r="E63" s="120">
        <v>177</v>
      </c>
      <c r="F63" s="339">
        <f>D63*E63</f>
        <v>79650</v>
      </c>
    </row>
    <row r="64" spans="1:6" ht="12.75" outlineLevel="2" collapsed="1">
      <c r="A64" s="134" t="s">
        <v>295</v>
      </c>
      <c r="B64" s="119"/>
      <c r="C64" s="120"/>
      <c r="D64" s="120"/>
      <c r="E64" s="120">
        <f>SUBTOTAL(9,E63:E63)</f>
        <v>177</v>
      </c>
      <c r="F64" s="339">
        <f>SUBTOTAL(9,F63:F63)</f>
        <v>79650</v>
      </c>
    </row>
    <row r="65" spans="1:6" ht="12.75" hidden="1" outlineLevel="3">
      <c r="A65" s="104">
        <v>39454</v>
      </c>
      <c r="B65" s="119" t="str">
        <f>TEXT(A65,"aaa")</f>
        <v>月</v>
      </c>
      <c r="C65" s="120" t="s">
        <v>430</v>
      </c>
      <c r="D65" s="120">
        <v>450</v>
      </c>
      <c r="E65" s="120">
        <v>194</v>
      </c>
      <c r="F65" s="339">
        <f>D65*E65</f>
        <v>87300</v>
      </c>
    </row>
    <row r="66" spans="1:6" ht="12.75" outlineLevel="2" collapsed="1">
      <c r="A66" s="134" t="s">
        <v>296</v>
      </c>
      <c r="B66" s="119"/>
      <c r="C66" s="120"/>
      <c r="D66" s="120"/>
      <c r="E66" s="120">
        <f>SUBTOTAL(9,E65:E65)</f>
        <v>194</v>
      </c>
      <c r="F66" s="339">
        <f>SUBTOTAL(9,F65:F65)</f>
        <v>87300</v>
      </c>
    </row>
    <row r="67" spans="1:6" ht="12.75" hidden="1" outlineLevel="3">
      <c r="A67" s="104">
        <v>39455</v>
      </c>
      <c r="B67" s="119" t="str">
        <f>TEXT(A67,"aaa")</f>
        <v>火</v>
      </c>
      <c r="C67" s="120" t="s">
        <v>430</v>
      </c>
      <c r="D67" s="120">
        <v>450</v>
      </c>
      <c r="E67" s="120">
        <v>235</v>
      </c>
      <c r="F67" s="339">
        <f>D67*E67</f>
        <v>105750</v>
      </c>
    </row>
    <row r="68" spans="1:6" ht="12.75" outlineLevel="2" collapsed="1">
      <c r="A68" s="134" t="s">
        <v>297</v>
      </c>
      <c r="B68" s="119"/>
      <c r="C68" s="120"/>
      <c r="D68" s="120"/>
      <c r="E68" s="120">
        <f>SUBTOTAL(9,E67:E67)</f>
        <v>235</v>
      </c>
      <c r="F68" s="339">
        <f>SUBTOTAL(9,F67:F67)</f>
        <v>105750</v>
      </c>
    </row>
    <row r="69" spans="1:6" ht="12.75" outlineLevel="1">
      <c r="A69" s="104"/>
      <c r="B69" s="119"/>
      <c r="C69" s="129" t="s">
        <v>288</v>
      </c>
      <c r="D69" s="120"/>
      <c r="E69" s="120">
        <f>SUBTOTAL(9,E53:E67)</f>
        <v>1566</v>
      </c>
      <c r="F69" s="339">
        <f>SUBTOTAL(9,F53:F67)</f>
        <v>704700</v>
      </c>
    </row>
    <row r="70" spans="1:6" ht="12.75" hidden="1" outlineLevel="3">
      <c r="A70" s="104">
        <v>39448</v>
      </c>
      <c r="B70" s="119" t="str">
        <f>TEXT(A70,"aaa")</f>
        <v>火</v>
      </c>
      <c r="C70" s="120" t="s">
        <v>271</v>
      </c>
      <c r="D70" s="120">
        <v>500</v>
      </c>
      <c r="E70" s="120">
        <v>124</v>
      </c>
      <c r="F70" s="339">
        <f>D70*E70</f>
        <v>62000</v>
      </c>
    </row>
    <row r="71" spans="1:6" ht="12.75" outlineLevel="2" collapsed="1">
      <c r="A71" s="134" t="s">
        <v>290</v>
      </c>
      <c r="B71" s="119"/>
      <c r="C71" s="120"/>
      <c r="D71" s="120"/>
      <c r="E71" s="120">
        <f>SUBTOTAL(9,E70:E70)</f>
        <v>124</v>
      </c>
      <c r="F71" s="339">
        <f>SUBTOTAL(9,F70:F70)</f>
        <v>62000</v>
      </c>
    </row>
    <row r="72" spans="1:6" ht="12.75" hidden="1" outlineLevel="3">
      <c r="A72" s="104">
        <v>39449</v>
      </c>
      <c r="B72" s="119" t="str">
        <f>TEXT(A72,"aaa")</f>
        <v>水</v>
      </c>
      <c r="C72" s="120" t="s">
        <v>271</v>
      </c>
      <c r="D72" s="120">
        <v>500</v>
      </c>
      <c r="E72" s="120">
        <v>140</v>
      </c>
      <c r="F72" s="339">
        <f>D72*E72</f>
        <v>70000</v>
      </c>
    </row>
    <row r="73" spans="1:6" ht="12.75" outlineLevel="2" collapsed="1">
      <c r="A73" s="134" t="s">
        <v>291</v>
      </c>
      <c r="B73" s="119"/>
      <c r="C73" s="120"/>
      <c r="D73" s="120"/>
      <c r="E73" s="120">
        <f>SUBTOTAL(9,E72:E72)</f>
        <v>140</v>
      </c>
      <c r="F73" s="339">
        <f>SUBTOTAL(9,F72:F72)</f>
        <v>70000</v>
      </c>
    </row>
    <row r="74" spans="1:6" ht="12.75" hidden="1" outlineLevel="3">
      <c r="A74" s="104">
        <v>39450</v>
      </c>
      <c r="B74" s="119" t="str">
        <f>TEXT(A74,"aaa")</f>
        <v>木</v>
      </c>
      <c r="C74" s="120" t="s">
        <v>271</v>
      </c>
      <c r="D74" s="120">
        <v>500</v>
      </c>
      <c r="E74" s="120">
        <v>150</v>
      </c>
      <c r="F74" s="339">
        <f>D74*E74</f>
        <v>75000</v>
      </c>
    </row>
    <row r="75" spans="1:6" ht="12.75" outlineLevel="2" collapsed="1">
      <c r="A75" s="134" t="s">
        <v>292</v>
      </c>
      <c r="B75" s="119"/>
      <c r="C75" s="120"/>
      <c r="D75" s="120"/>
      <c r="E75" s="120">
        <f>SUBTOTAL(9,E74:E74)</f>
        <v>150</v>
      </c>
      <c r="F75" s="339">
        <f>SUBTOTAL(9,F74:F74)</f>
        <v>75000</v>
      </c>
    </row>
    <row r="76" spans="1:6" ht="12.75" hidden="1" outlineLevel="3">
      <c r="A76" s="104">
        <v>39451</v>
      </c>
      <c r="B76" s="119" t="str">
        <f>TEXT(A76,"aaa")</f>
        <v>金</v>
      </c>
      <c r="C76" s="120" t="s">
        <v>271</v>
      </c>
      <c r="D76" s="120">
        <v>500</v>
      </c>
      <c r="E76" s="120">
        <v>153</v>
      </c>
      <c r="F76" s="339">
        <f>D76*E76</f>
        <v>76500</v>
      </c>
    </row>
    <row r="77" spans="1:6" ht="12.75" outlineLevel="2" collapsed="1">
      <c r="A77" s="134" t="s">
        <v>293</v>
      </c>
      <c r="B77" s="119"/>
      <c r="C77" s="120"/>
      <c r="D77" s="120"/>
      <c r="E77" s="120">
        <f>SUBTOTAL(9,E76:E76)</f>
        <v>153</v>
      </c>
      <c r="F77" s="339">
        <f>SUBTOTAL(9,F76:F76)</f>
        <v>76500</v>
      </c>
    </row>
    <row r="78" spans="1:6" ht="12.75" hidden="1" outlineLevel="3">
      <c r="A78" s="104">
        <v>39452</v>
      </c>
      <c r="B78" s="119" t="str">
        <f>TEXT(A78,"aaa")</f>
        <v>土</v>
      </c>
      <c r="C78" s="120" t="s">
        <v>271</v>
      </c>
      <c r="D78" s="120">
        <v>500</v>
      </c>
      <c r="E78" s="120">
        <v>208</v>
      </c>
      <c r="F78" s="339">
        <f>D78*E78</f>
        <v>104000</v>
      </c>
    </row>
    <row r="79" spans="1:6" ht="12.75" outlineLevel="2" collapsed="1">
      <c r="A79" s="134" t="s">
        <v>294</v>
      </c>
      <c r="B79" s="119"/>
      <c r="C79" s="120"/>
      <c r="D79" s="120"/>
      <c r="E79" s="120">
        <f>SUBTOTAL(9,E78:E78)</f>
        <v>208</v>
      </c>
      <c r="F79" s="339">
        <f>SUBTOTAL(9,F78:F78)</f>
        <v>104000</v>
      </c>
    </row>
    <row r="80" spans="1:6" ht="12.75" hidden="1" outlineLevel="3">
      <c r="A80" s="104">
        <v>39453</v>
      </c>
      <c r="B80" s="119" t="str">
        <f>TEXT(A80,"aaa")</f>
        <v>日</v>
      </c>
      <c r="C80" s="120" t="s">
        <v>271</v>
      </c>
      <c r="D80" s="120">
        <v>500</v>
      </c>
      <c r="E80" s="120">
        <v>152</v>
      </c>
      <c r="F80" s="339">
        <f>D80*E80</f>
        <v>76000</v>
      </c>
    </row>
    <row r="81" spans="1:6" ht="12.75" outlineLevel="2" collapsed="1">
      <c r="A81" s="134" t="s">
        <v>295</v>
      </c>
      <c r="B81" s="119"/>
      <c r="C81" s="120"/>
      <c r="D81" s="120"/>
      <c r="E81" s="120">
        <f>SUBTOTAL(9,E80:E80)</f>
        <v>152</v>
      </c>
      <c r="F81" s="339">
        <f>SUBTOTAL(9,F80:F80)</f>
        <v>76000</v>
      </c>
    </row>
    <row r="82" spans="1:6" ht="12.75" hidden="1" outlineLevel="3">
      <c r="A82" s="104">
        <v>39454</v>
      </c>
      <c r="B82" s="119" t="str">
        <f>TEXT(A82,"aaa")</f>
        <v>月</v>
      </c>
      <c r="C82" s="120" t="s">
        <v>271</v>
      </c>
      <c r="D82" s="120">
        <v>500</v>
      </c>
      <c r="E82" s="120">
        <v>161</v>
      </c>
      <c r="F82" s="339">
        <f>D82*E82</f>
        <v>80500</v>
      </c>
    </row>
    <row r="83" spans="1:6" ht="12.75" outlineLevel="2" collapsed="1">
      <c r="A83" s="137" t="s">
        <v>296</v>
      </c>
      <c r="B83" s="135"/>
      <c r="C83" s="136"/>
      <c r="D83" s="136"/>
      <c r="E83" s="136">
        <f>SUBTOTAL(9,E82:E82)</f>
        <v>161</v>
      </c>
      <c r="F83" s="344">
        <f>SUBTOTAL(9,F82:F82)</f>
        <v>80500</v>
      </c>
    </row>
    <row r="84" spans="1:6" ht="13.5" hidden="1" outlineLevel="3" thickBot="1">
      <c r="A84" s="105">
        <v>39455</v>
      </c>
      <c r="B84" s="121" t="str">
        <f>TEXT(A84,"aaa")</f>
        <v>火</v>
      </c>
      <c r="C84" s="122" t="s">
        <v>271</v>
      </c>
      <c r="D84" s="122">
        <v>500</v>
      </c>
      <c r="E84" s="122">
        <v>188</v>
      </c>
      <c r="F84" s="341">
        <f>D84*E84</f>
        <v>94000</v>
      </c>
    </row>
    <row r="85" spans="1:6" ht="12.75" outlineLevel="2" collapsed="1">
      <c r="A85" s="138" t="s">
        <v>297</v>
      </c>
      <c r="B85" s="131"/>
      <c r="C85" s="132"/>
      <c r="D85" s="132"/>
      <c r="E85" s="132">
        <f>SUBTOTAL(9,E84:E84)</f>
        <v>188</v>
      </c>
      <c r="F85" s="477">
        <f>SUBTOTAL(9,F84:F84)</f>
        <v>94000</v>
      </c>
    </row>
    <row r="86" spans="1:6" ht="12.75" outlineLevel="1">
      <c r="A86" s="130"/>
      <c r="B86" s="131"/>
      <c r="C86" s="133" t="s">
        <v>289</v>
      </c>
      <c r="D86" s="132"/>
      <c r="E86" s="132">
        <f>SUBTOTAL(9,E70:E84)</f>
        <v>1276</v>
      </c>
      <c r="F86" s="477">
        <f>SUBTOTAL(9,F70:F84)</f>
        <v>638000</v>
      </c>
    </row>
    <row r="87" spans="1:6" ht="12.75">
      <c r="A87" s="130"/>
      <c r="B87" s="131"/>
      <c r="C87" s="133" t="s">
        <v>87</v>
      </c>
      <c r="D87" s="132"/>
      <c r="E87" s="132">
        <f>SUBTOTAL(9,E2:E84)</f>
        <v>6421</v>
      </c>
      <c r="F87" s="477">
        <f>SUBTOTAL(9,F2:F84)</f>
        <v>2897100</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6"/>
  <dimension ref="A1:L52"/>
  <sheetViews>
    <sheetView workbookViewId="0" topLeftCell="A1">
      <selection activeCell="A1" sqref="A1"/>
    </sheetView>
  </sheetViews>
  <sheetFormatPr defaultColWidth="9.00390625" defaultRowHeight="13.5"/>
  <cols>
    <col min="1" max="1" width="5.625" style="62" customWidth="1"/>
    <col min="2" max="3" width="9.00390625" style="62" customWidth="1"/>
    <col min="4" max="4" width="11.75390625" style="62" bestFit="1" customWidth="1"/>
    <col min="5" max="9" width="9.00390625" style="62" customWidth="1"/>
    <col min="10" max="10" width="18.125" style="62" bestFit="1" customWidth="1"/>
    <col min="11" max="11" width="6.375" style="62" customWidth="1"/>
    <col min="12" max="12" width="10.375" style="62" customWidth="1"/>
    <col min="13" max="16384" width="9.00390625" style="62" customWidth="1"/>
  </cols>
  <sheetData>
    <row r="1" spans="1:7" ht="12.75">
      <c r="A1" t="s">
        <v>997</v>
      </c>
      <c r="B1"/>
      <c r="C1"/>
      <c r="D1"/>
      <c r="E1"/>
      <c r="F1"/>
      <c r="G1"/>
    </row>
    <row r="2" spans="1:7" ht="12.75">
      <c r="A2"/>
      <c r="B2"/>
      <c r="C2"/>
      <c r="D2"/>
      <c r="E2"/>
      <c r="F2"/>
      <c r="G2"/>
    </row>
    <row r="3" spans="1:7" ht="12.75">
      <c r="A3"/>
      <c r="B3"/>
      <c r="C3"/>
      <c r="D3"/>
      <c r="E3"/>
      <c r="F3"/>
      <c r="G3"/>
    </row>
    <row r="4" spans="1:7" ht="12.75">
      <c r="A4"/>
      <c r="B4"/>
      <c r="C4"/>
      <c r="D4"/>
      <c r="E4"/>
      <c r="F4"/>
      <c r="G4"/>
    </row>
    <row r="5" spans="1:10" ht="13.5" thickBot="1">
      <c r="A5"/>
      <c r="B5" t="s">
        <v>78</v>
      </c>
      <c r="C5" t="s">
        <v>282</v>
      </c>
      <c r="D5"/>
      <c r="E5"/>
      <c r="F5"/>
      <c r="G5"/>
      <c r="J5" s="62" t="s">
        <v>298</v>
      </c>
    </row>
    <row r="6" spans="2:12" ht="13.5" thickBot="1">
      <c r="B6" s="76" t="s">
        <v>276</v>
      </c>
      <c r="C6" s="117" t="s">
        <v>274</v>
      </c>
      <c r="D6" s="117" t="s">
        <v>17</v>
      </c>
      <c r="E6" s="117" t="s">
        <v>265</v>
      </c>
      <c r="F6" s="117" t="s">
        <v>266</v>
      </c>
      <c r="G6" s="118" t="s">
        <v>267</v>
      </c>
      <c r="J6" s="77" t="s">
        <v>276</v>
      </c>
      <c r="K6" s="139" t="s">
        <v>266</v>
      </c>
      <c r="L6" s="140" t="s">
        <v>267</v>
      </c>
    </row>
    <row r="7" spans="2:12" ht="12.75">
      <c r="B7" s="104">
        <v>39451</v>
      </c>
      <c r="C7" s="119" t="s">
        <v>230</v>
      </c>
      <c r="D7" s="120" t="s">
        <v>993</v>
      </c>
      <c r="E7" s="120">
        <v>280</v>
      </c>
      <c r="F7" s="120">
        <v>73</v>
      </c>
      <c r="G7" s="339">
        <v>20440</v>
      </c>
      <c r="J7" s="144" t="s">
        <v>290</v>
      </c>
      <c r="K7" s="145">
        <v>255</v>
      </c>
      <c r="L7" s="478">
        <v>102000</v>
      </c>
    </row>
    <row r="8" spans="2:12" ht="12.75">
      <c r="B8" s="104">
        <v>39453</v>
      </c>
      <c r="C8" s="119" t="s">
        <v>263</v>
      </c>
      <c r="D8" s="120" t="s">
        <v>993</v>
      </c>
      <c r="E8" s="120">
        <v>280</v>
      </c>
      <c r="F8" s="120">
        <v>77</v>
      </c>
      <c r="G8" s="339">
        <v>21560</v>
      </c>
      <c r="J8" s="146" t="s">
        <v>291</v>
      </c>
      <c r="K8" s="142">
        <v>196</v>
      </c>
      <c r="L8" s="479">
        <v>78400</v>
      </c>
    </row>
    <row r="9" spans="2:12" ht="12.75">
      <c r="B9" s="104">
        <v>39450</v>
      </c>
      <c r="C9" s="119" t="s">
        <v>229</v>
      </c>
      <c r="D9" s="120" t="s">
        <v>993</v>
      </c>
      <c r="E9" s="120">
        <v>280</v>
      </c>
      <c r="F9" s="120">
        <v>119</v>
      </c>
      <c r="G9" s="339">
        <v>33320</v>
      </c>
      <c r="J9" s="146" t="s">
        <v>292</v>
      </c>
      <c r="K9" s="142">
        <v>146</v>
      </c>
      <c r="L9" s="479">
        <v>58400</v>
      </c>
    </row>
    <row r="10" spans="2:12" ht="12.75">
      <c r="B10" s="104">
        <v>39455</v>
      </c>
      <c r="C10" s="119" t="s">
        <v>227</v>
      </c>
      <c r="D10" s="120" t="s">
        <v>993</v>
      </c>
      <c r="E10" s="120">
        <v>280</v>
      </c>
      <c r="F10" s="120">
        <v>121</v>
      </c>
      <c r="G10" s="339">
        <v>33880</v>
      </c>
      <c r="J10" s="146" t="s">
        <v>293</v>
      </c>
      <c r="K10" s="142">
        <v>175</v>
      </c>
      <c r="L10" s="479">
        <v>70000</v>
      </c>
    </row>
    <row r="11" spans="2:12" ht="12.75">
      <c r="B11" s="104">
        <v>39455</v>
      </c>
      <c r="C11" s="119" t="s">
        <v>227</v>
      </c>
      <c r="D11" s="120" t="s">
        <v>264</v>
      </c>
      <c r="E11" s="120">
        <v>400</v>
      </c>
      <c r="F11" s="120">
        <v>98</v>
      </c>
      <c r="G11" s="339">
        <v>39200</v>
      </c>
      <c r="J11" s="146" t="s">
        <v>294</v>
      </c>
      <c r="K11" s="142">
        <v>150</v>
      </c>
      <c r="L11" s="479">
        <v>60000</v>
      </c>
    </row>
    <row r="12" spans="10:12" ht="12.75">
      <c r="J12" s="146" t="s">
        <v>295</v>
      </c>
      <c r="K12" s="142">
        <v>161</v>
      </c>
      <c r="L12" s="479">
        <v>64400</v>
      </c>
    </row>
    <row r="13" spans="10:12" ht="12.75">
      <c r="J13" s="146" t="s">
        <v>296</v>
      </c>
      <c r="K13" s="142">
        <v>153</v>
      </c>
      <c r="L13" s="479">
        <v>61200</v>
      </c>
    </row>
    <row r="14" spans="2:12" ht="13.5" thickBot="1">
      <c r="B14" s="62" t="s">
        <v>79</v>
      </c>
      <c r="C14" s="62" t="s">
        <v>283</v>
      </c>
      <c r="J14" s="147" t="s">
        <v>297</v>
      </c>
      <c r="K14" s="143">
        <v>98</v>
      </c>
      <c r="L14" s="480">
        <v>39200</v>
      </c>
    </row>
    <row r="15" spans="2:12" ht="13.5" thickBot="1">
      <c r="B15" s="76" t="s">
        <v>276</v>
      </c>
      <c r="C15" s="117" t="s">
        <v>274</v>
      </c>
      <c r="D15" s="117" t="s">
        <v>17</v>
      </c>
      <c r="E15" s="117" t="s">
        <v>265</v>
      </c>
      <c r="F15" s="117" t="s">
        <v>266</v>
      </c>
      <c r="G15" s="118" t="s">
        <v>267</v>
      </c>
      <c r="J15" s="141" t="s">
        <v>285</v>
      </c>
      <c r="K15" s="122">
        <v>1334</v>
      </c>
      <c r="L15" s="341">
        <v>533600</v>
      </c>
    </row>
    <row r="16" spans="2:12" ht="12.75">
      <c r="B16" s="104">
        <v>39452</v>
      </c>
      <c r="C16" s="119" t="s">
        <v>262</v>
      </c>
      <c r="D16" s="120" t="s">
        <v>264</v>
      </c>
      <c r="E16" s="120">
        <v>400</v>
      </c>
      <c r="F16" s="120">
        <v>150</v>
      </c>
      <c r="G16" s="339">
        <v>60000</v>
      </c>
      <c r="J16" s="144" t="s">
        <v>290</v>
      </c>
      <c r="K16" s="145">
        <v>125</v>
      </c>
      <c r="L16" s="478">
        <v>81250</v>
      </c>
    </row>
    <row r="17" spans="2:12" ht="12.75">
      <c r="B17" s="104">
        <v>39453</v>
      </c>
      <c r="C17" s="119" t="s">
        <v>263</v>
      </c>
      <c r="D17" s="120" t="s">
        <v>264</v>
      </c>
      <c r="E17" s="120">
        <v>400</v>
      </c>
      <c r="F17" s="120">
        <v>161</v>
      </c>
      <c r="G17" s="339">
        <v>64400</v>
      </c>
      <c r="J17" s="146" t="s">
        <v>291</v>
      </c>
      <c r="K17" s="142">
        <v>100</v>
      </c>
      <c r="L17" s="479">
        <v>65000</v>
      </c>
    </row>
    <row r="18" spans="2:12" ht="12.75">
      <c r="B18" s="104">
        <v>39454</v>
      </c>
      <c r="C18" s="119" t="s">
        <v>281</v>
      </c>
      <c r="D18" s="120" t="s">
        <v>264</v>
      </c>
      <c r="E18" s="120">
        <v>400</v>
      </c>
      <c r="F18" s="120">
        <v>153</v>
      </c>
      <c r="G18" s="339">
        <v>61200</v>
      </c>
      <c r="J18" s="146" t="s">
        <v>292</v>
      </c>
      <c r="K18" s="142">
        <v>189</v>
      </c>
      <c r="L18" s="479">
        <v>122850</v>
      </c>
    </row>
    <row r="19" spans="10:12" ht="12.75">
      <c r="J19" s="146" t="s">
        <v>293</v>
      </c>
      <c r="K19" s="142">
        <v>115</v>
      </c>
      <c r="L19" s="479">
        <v>74750</v>
      </c>
    </row>
    <row r="20" spans="2:12" ht="12.75">
      <c r="B20" s="62" t="s">
        <v>83</v>
      </c>
      <c r="J20" s="146" t="s">
        <v>294</v>
      </c>
      <c r="K20" s="142">
        <v>103</v>
      </c>
      <c r="L20" s="479">
        <v>66950</v>
      </c>
    </row>
    <row r="21" spans="2:12" ht="13.5" thickBot="1">
      <c r="B21" s="62" t="s">
        <v>284</v>
      </c>
      <c r="J21" s="146" t="s">
        <v>295</v>
      </c>
      <c r="K21" s="142">
        <v>106</v>
      </c>
      <c r="L21" s="479">
        <v>68900</v>
      </c>
    </row>
    <row r="22" spans="2:12" ht="12.75">
      <c r="B22" s="76" t="s">
        <v>276</v>
      </c>
      <c r="C22" s="117" t="s">
        <v>274</v>
      </c>
      <c r="D22" s="117" t="s">
        <v>17</v>
      </c>
      <c r="E22" s="117" t="s">
        <v>265</v>
      </c>
      <c r="F22" s="117" t="s">
        <v>266</v>
      </c>
      <c r="G22" s="118" t="s">
        <v>267</v>
      </c>
      <c r="J22" s="146" t="s">
        <v>296</v>
      </c>
      <c r="K22" s="142">
        <v>187</v>
      </c>
      <c r="L22" s="479">
        <v>121550</v>
      </c>
    </row>
    <row r="23" spans="2:12" ht="12.75">
      <c r="B23" s="124"/>
      <c r="C23" s="123"/>
      <c r="D23" s="120" t="s">
        <v>993</v>
      </c>
      <c r="E23" s="123"/>
      <c r="F23" s="123"/>
      <c r="G23" s="125" t="s">
        <v>998</v>
      </c>
      <c r="J23" s="147" t="s">
        <v>297</v>
      </c>
      <c r="K23" s="143">
        <v>135</v>
      </c>
      <c r="L23" s="480">
        <v>87750</v>
      </c>
    </row>
    <row r="24" spans="2:12" ht="13.5" thickBot="1">
      <c r="B24" s="124"/>
      <c r="C24" s="123"/>
      <c r="D24" s="120" t="s">
        <v>264</v>
      </c>
      <c r="E24" s="123"/>
      <c r="F24" s="123"/>
      <c r="G24" s="125" t="s">
        <v>998</v>
      </c>
      <c r="J24" s="141" t="s">
        <v>286</v>
      </c>
      <c r="K24" s="122">
        <v>1060</v>
      </c>
      <c r="L24" s="341">
        <v>689000</v>
      </c>
    </row>
    <row r="25" spans="2:12" ht="12.75">
      <c r="B25" s="124"/>
      <c r="C25" s="123"/>
      <c r="D25" s="120" t="s">
        <v>993</v>
      </c>
      <c r="E25" s="123"/>
      <c r="F25" s="123" t="s">
        <v>999</v>
      </c>
      <c r="G25" s="125"/>
      <c r="J25" s="144" t="s">
        <v>290</v>
      </c>
      <c r="K25" s="145">
        <v>195</v>
      </c>
      <c r="L25" s="478">
        <v>54600</v>
      </c>
    </row>
    <row r="26" spans="2:12" ht="13.5" thickBot="1">
      <c r="B26" s="126"/>
      <c r="C26" s="127"/>
      <c r="D26" s="122" t="s">
        <v>264</v>
      </c>
      <c r="E26" s="127"/>
      <c r="F26" s="127" t="s">
        <v>999</v>
      </c>
      <c r="G26" s="128"/>
      <c r="J26" s="146" t="s">
        <v>291</v>
      </c>
      <c r="K26" s="142">
        <v>291</v>
      </c>
      <c r="L26" s="479">
        <v>81480</v>
      </c>
    </row>
    <row r="27" spans="10:12" ht="12.75">
      <c r="J27" s="146" t="s">
        <v>292</v>
      </c>
      <c r="K27" s="142">
        <v>119</v>
      </c>
      <c r="L27" s="479">
        <v>33320</v>
      </c>
    </row>
    <row r="28" spans="10:12" ht="12.75">
      <c r="J28" s="146" t="s">
        <v>293</v>
      </c>
      <c r="K28" s="142">
        <v>73</v>
      </c>
      <c r="L28" s="479">
        <v>20440</v>
      </c>
    </row>
    <row r="29" spans="10:12" ht="12.75">
      <c r="J29" s="146" t="s">
        <v>294</v>
      </c>
      <c r="K29" s="142">
        <v>166</v>
      </c>
      <c r="L29" s="479">
        <v>46480</v>
      </c>
    </row>
    <row r="30" spans="2:12" ht="13.5" thickBot="1">
      <c r="B30" s="62" t="s">
        <v>82</v>
      </c>
      <c r="J30" s="146" t="s">
        <v>295</v>
      </c>
      <c r="K30" s="142">
        <v>77</v>
      </c>
      <c r="L30" s="479">
        <v>21560</v>
      </c>
    </row>
    <row r="31" spans="2:12" ht="12.75">
      <c r="B31" s="76" t="s">
        <v>276</v>
      </c>
      <c r="C31" s="117" t="s">
        <v>274</v>
      </c>
      <c r="D31" s="117" t="s">
        <v>17</v>
      </c>
      <c r="E31" s="117" t="s">
        <v>265</v>
      </c>
      <c r="F31" s="117" t="s">
        <v>266</v>
      </c>
      <c r="G31" s="118" t="s">
        <v>267</v>
      </c>
      <c r="J31" s="146" t="s">
        <v>296</v>
      </c>
      <c r="K31" s="142">
        <v>143</v>
      </c>
      <c r="L31" s="479">
        <v>40040</v>
      </c>
    </row>
    <row r="32" spans="2:12" ht="12.75">
      <c r="B32" s="104">
        <v>39448</v>
      </c>
      <c r="C32" s="119" t="s">
        <v>227</v>
      </c>
      <c r="D32" s="120" t="s">
        <v>264</v>
      </c>
      <c r="E32" s="120">
        <v>400</v>
      </c>
      <c r="F32" s="120">
        <v>255</v>
      </c>
      <c r="G32" s="339">
        <v>102000</v>
      </c>
      <c r="J32" s="147" t="s">
        <v>297</v>
      </c>
      <c r="K32" s="143">
        <v>121</v>
      </c>
      <c r="L32" s="480">
        <v>33880</v>
      </c>
    </row>
    <row r="33" spans="2:12" ht="13.5" thickBot="1">
      <c r="B33" s="104">
        <v>39449</v>
      </c>
      <c r="C33" s="119" t="s">
        <v>228</v>
      </c>
      <c r="D33" s="120" t="s">
        <v>264</v>
      </c>
      <c r="E33" s="120">
        <v>400</v>
      </c>
      <c r="F33" s="120">
        <v>196</v>
      </c>
      <c r="G33" s="339">
        <v>78400</v>
      </c>
      <c r="J33" s="141" t="s">
        <v>287</v>
      </c>
      <c r="K33" s="122">
        <v>1185</v>
      </c>
      <c r="L33" s="341">
        <v>331800</v>
      </c>
    </row>
    <row r="34" spans="2:12" ht="12.75">
      <c r="B34" s="104">
        <v>39451</v>
      </c>
      <c r="C34" s="119" t="s">
        <v>230</v>
      </c>
      <c r="D34" s="120" t="s">
        <v>264</v>
      </c>
      <c r="E34" s="120">
        <v>400</v>
      </c>
      <c r="F34" s="120">
        <v>175</v>
      </c>
      <c r="G34" s="339">
        <v>70000</v>
      </c>
      <c r="J34" s="144" t="s">
        <v>290</v>
      </c>
      <c r="K34" s="145">
        <v>188</v>
      </c>
      <c r="L34" s="478">
        <v>84600</v>
      </c>
    </row>
    <row r="35" spans="2:12" ht="12.75">
      <c r="B35" s="104">
        <v>39453</v>
      </c>
      <c r="C35" s="119" t="s">
        <v>263</v>
      </c>
      <c r="D35" s="120" t="s">
        <v>264</v>
      </c>
      <c r="E35" s="120">
        <v>400</v>
      </c>
      <c r="F35" s="120">
        <v>161</v>
      </c>
      <c r="G35" s="339">
        <v>64400</v>
      </c>
      <c r="J35" s="146" t="s">
        <v>291</v>
      </c>
      <c r="K35" s="142">
        <v>167</v>
      </c>
      <c r="L35" s="479">
        <v>75150</v>
      </c>
    </row>
    <row r="36" spans="2:12" ht="12.75">
      <c r="B36" s="104">
        <v>39454</v>
      </c>
      <c r="C36" s="119" t="s">
        <v>281</v>
      </c>
      <c r="D36" s="120" t="s">
        <v>264</v>
      </c>
      <c r="E36" s="120">
        <v>400</v>
      </c>
      <c r="F36" s="120">
        <v>153</v>
      </c>
      <c r="G36" s="339">
        <v>61200</v>
      </c>
      <c r="J36" s="146" t="s">
        <v>292</v>
      </c>
      <c r="K36" s="142">
        <v>196</v>
      </c>
      <c r="L36" s="479">
        <v>88200</v>
      </c>
    </row>
    <row r="37" spans="2:12" ht="12.75">
      <c r="B37" s="104">
        <v>39452</v>
      </c>
      <c r="C37" s="119" t="s">
        <v>262</v>
      </c>
      <c r="D37" s="120" t="s">
        <v>264</v>
      </c>
      <c r="E37" s="120">
        <v>400</v>
      </c>
      <c r="F37" s="120">
        <v>150</v>
      </c>
      <c r="G37" s="339">
        <v>60000</v>
      </c>
      <c r="J37" s="146" t="s">
        <v>293</v>
      </c>
      <c r="K37" s="142">
        <v>212</v>
      </c>
      <c r="L37" s="479">
        <v>95400</v>
      </c>
    </row>
    <row r="38" spans="2:12" ht="12.75">
      <c r="B38" s="104">
        <v>39450</v>
      </c>
      <c r="C38" s="119" t="s">
        <v>229</v>
      </c>
      <c r="D38" s="120" t="s">
        <v>264</v>
      </c>
      <c r="E38" s="120">
        <v>400</v>
      </c>
      <c r="F38" s="120">
        <v>146</v>
      </c>
      <c r="G38" s="339">
        <v>58400</v>
      </c>
      <c r="J38" s="146" t="s">
        <v>294</v>
      </c>
      <c r="K38" s="142">
        <v>197</v>
      </c>
      <c r="L38" s="479">
        <v>88650</v>
      </c>
    </row>
    <row r="39" spans="2:12" ht="12.75">
      <c r="B39" s="104">
        <v>39455</v>
      </c>
      <c r="C39" s="119" t="s">
        <v>227</v>
      </c>
      <c r="D39" s="120" t="s">
        <v>264</v>
      </c>
      <c r="E39" s="120">
        <v>400</v>
      </c>
      <c r="F39" s="120">
        <v>98</v>
      </c>
      <c r="G39" s="339">
        <v>39200</v>
      </c>
      <c r="J39" s="146" t="s">
        <v>295</v>
      </c>
      <c r="K39" s="142">
        <v>177</v>
      </c>
      <c r="L39" s="479">
        <v>79650</v>
      </c>
    </row>
    <row r="40" spans="2:12" ht="12.75">
      <c r="B40" s="104">
        <v>39449</v>
      </c>
      <c r="C40" s="119" t="s">
        <v>228</v>
      </c>
      <c r="D40" s="120" t="s">
        <v>993</v>
      </c>
      <c r="E40" s="120">
        <v>280</v>
      </c>
      <c r="F40" s="120">
        <v>291</v>
      </c>
      <c r="G40" s="339">
        <v>81480</v>
      </c>
      <c r="J40" s="146" t="s">
        <v>296</v>
      </c>
      <c r="K40" s="142">
        <v>194</v>
      </c>
      <c r="L40" s="479">
        <v>87300</v>
      </c>
    </row>
    <row r="41" spans="2:12" ht="12.75">
      <c r="B41" s="104">
        <v>39448</v>
      </c>
      <c r="C41" s="119" t="s">
        <v>227</v>
      </c>
      <c r="D41" s="120" t="s">
        <v>993</v>
      </c>
      <c r="E41" s="120">
        <v>280</v>
      </c>
      <c r="F41" s="120">
        <v>195</v>
      </c>
      <c r="G41" s="339">
        <v>54600</v>
      </c>
      <c r="J41" s="147" t="s">
        <v>297</v>
      </c>
      <c r="K41" s="143">
        <v>235</v>
      </c>
      <c r="L41" s="480">
        <v>105750</v>
      </c>
    </row>
    <row r="42" spans="2:12" ht="13.5" thickBot="1">
      <c r="B42" s="104">
        <v>39450</v>
      </c>
      <c r="C42" s="119" t="s">
        <v>229</v>
      </c>
      <c r="D42" s="120" t="s">
        <v>993</v>
      </c>
      <c r="E42" s="120">
        <v>280</v>
      </c>
      <c r="F42" s="120">
        <v>119</v>
      </c>
      <c r="G42" s="339">
        <v>33320</v>
      </c>
      <c r="J42" s="141" t="s">
        <v>288</v>
      </c>
      <c r="K42" s="122">
        <v>1566</v>
      </c>
      <c r="L42" s="341">
        <v>704700</v>
      </c>
    </row>
    <row r="43" spans="2:12" ht="12.75">
      <c r="B43" s="104">
        <v>39453</v>
      </c>
      <c r="C43" s="119" t="s">
        <v>263</v>
      </c>
      <c r="D43" s="120" t="s">
        <v>993</v>
      </c>
      <c r="E43" s="120">
        <v>280</v>
      </c>
      <c r="F43" s="120">
        <v>77</v>
      </c>
      <c r="G43" s="339">
        <v>21560</v>
      </c>
      <c r="J43" s="144" t="s">
        <v>290</v>
      </c>
      <c r="K43" s="145">
        <v>124</v>
      </c>
      <c r="L43" s="478">
        <v>62000</v>
      </c>
    </row>
    <row r="44" spans="2:12" ht="12.75">
      <c r="B44" s="104">
        <v>39451</v>
      </c>
      <c r="C44" s="119" t="s">
        <v>230</v>
      </c>
      <c r="D44" s="120" t="s">
        <v>993</v>
      </c>
      <c r="E44" s="120">
        <v>280</v>
      </c>
      <c r="F44" s="120">
        <v>73</v>
      </c>
      <c r="G44" s="339">
        <v>20440</v>
      </c>
      <c r="J44" s="146" t="s">
        <v>291</v>
      </c>
      <c r="K44" s="142">
        <v>140</v>
      </c>
      <c r="L44" s="479">
        <v>70000</v>
      </c>
    </row>
    <row r="45" spans="10:12" ht="12.75">
      <c r="J45" s="146" t="s">
        <v>292</v>
      </c>
      <c r="K45" s="142">
        <v>150</v>
      </c>
      <c r="L45" s="479">
        <v>75000</v>
      </c>
    </row>
    <row r="46" spans="10:12" ht="12.75">
      <c r="J46" s="146" t="s">
        <v>293</v>
      </c>
      <c r="K46" s="142">
        <v>153</v>
      </c>
      <c r="L46" s="479">
        <v>76500</v>
      </c>
    </row>
    <row r="47" spans="10:12" ht="12.75">
      <c r="J47" s="146" t="s">
        <v>294</v>
      </c>
      <c r="K47" s="142">
        <v>208</v>
      </c>
      <c r="L47" s="479">
        <v>104000</v>
      </c>
    </row>
    <row r="48" spans="10:12" ht="12.75">
      <c r="J48" s="146" t="s">
        <v>295</v>
      </c>
      <c r="K48" s="142">
        <v>152</v>
      </c>
      <c r="L48" s="479">
        <v>76000</v>
      </c>
    </row>
    <row r="49" spans="10:12" ht="12.75">
      <c r="J49" s="146" t="s">
        <v>296</v>
      </c>
      <c r="K49" s="142">
        <v>161</v>
      </c>
      <c r="L49" s="479">
        <v>80500</v>
      </c>
    </row>
    <row r="50" spans="10:12" ht="12.75">
      <c r="J50" s="147" t="s">
        <v>297</v>
      </c>
      <c r="K50" s="143">
        <v>188</v>
      </c>
      <c r="L50" s="480">
        <v>94000</v>
      </c>
    </row>
    <row r="51" spans="10:12" ht="13.5" thickBot="1">
      <c r="J51" s="141" t="s">
        <v>289</v>
      </c>
      <c r="K51" s="122">
        <v>1276</v>
      </c>
      <c r="L51" s="341">
        <v>638000</v>
      </c>
    </row>
    <row r="52" spans="10:12" ht="13.5" thickBot="1">
      <c r="J52" s="141" t="s">
        <v>87</v>
      </c>
      <c r="K52" s="122">
        <v>6421</v>
      </c>
      <c r="L52" s="341">
        <v>2897100</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8">
    <pageSetUpPr fitToPage="1"/>
  </sheetPr>
  <dimension ref="A1:H17"/>
  <sheetViews>
    <sheetView workbookViewId="0" topLeftCell="A1">
      <selection activeCell="A1" sqref="A1"/>
    </sheetView>
  </sheetViews>
  <sheetFormatPr defaultColWidth="9.00390625" defaultRowHeight="13.5"/>
  <cols>
    <col min="2" max="2" width="10.25390625" style="0" customWidth="1"/>
    <col min="3" max="3" width="17.25390625" style="0" customWidth="1"/>
    <col min="4" max="8" width="10.625" style="0" customWidth="1"/>
  </cols>
  <sheetData>
    <row r="1" ht="13.5">
      <c r="A1" t="s">
        <v>1000</v>
      </c>
    </row>
    <row r="2" ht="13.5">
      <c r="A2" t="s">
        <v>0</v>
      </c>
    </row>
    <row r="4" spans="3:8" ht="13.5" customHeight="1">
      <c r="C4" s="38"/>
      <c r="D4" s="38"/>
      <c r="E4" s="38"/>
      <c r="F4" s="38"/>
      <c r="G4" s="38"/>
      <c r="H4" s="38"/>
    </row>
    <row r="5" spans="2:8" ht="13.5" customHeight="1" thickBot="1">
      <c r="B5" s="38" t="s">
        <v>124</v>
      </c>
      <c r="H5" t="s">
        <v>123</v>
      </c>
    </row>
    <row r="6" spans="2:8" ht="13.5" thickBot="1">
      <c r="B6" s="242" t="s">
        <v>108</v>
      </c>
      <c r="C6" s="243"/>
      <c r="D6" s="45" t="s">
        <v>118</v>
      </c>
      <c r="E6" s="45" t="s">
        <v>119</v>
      </c>
      <c r="F6" s="45" t="s">
        <v>120</v>
      </c>
      <c r="G6" s="45" t="s">
        <v>121</v>
      </c>
      <c r="H6" s="46" t="s">
        <v>122</v>
      </c>
    </row>
    <row r="7" spans="2:8" ht="12.75">
      <c r="B7" s="244" t="s">
        <v>94</v>
      </c>
      <c r="C7" s="43" t="s">
        <v>97</v>
      </c>
      <c r="D7" s="337">
        <v>136</v>
      </c>
      <c r="E7" s="337">
        <v>124</v>
      </c>
      <c r="F7" s="337">
        <v>128</v>
      </c>
      <c r="G7" s="337">
        <v>56</v>
      </c>
      <c r="H7" s="338">
        <v>645</v>
      </c>
    </row>
    <row r="8" spans="2:8" ht="12.75">
      <c r="B8" s="245"/>
      <c r="C8" s="44" t="s">
        <v>98</v>
      </c>
      <c r="D8" s="323">
        <v>114</v>
      </c>
      <c r="E8" s="323">
        <v>125</v>
      </c>
      <c r="F8" s="323">
        <v>107</v>
      </c>
      <c r="G8" s="323">
        <v>104</v>
      </c>
      <c r="H8" s="339">
        <v>648</v>
      </c>
    </row>
    <row r="9" spans="2:8" ht="12.75">
      <c r="B9" s="245"/>
      <c r="C9" s="44" t="s">
        <v>99</v>
      </c>
      <c r="D9" s="323">
        <v>80</v>
      </c>
      <c r="E9" s="323">
        <v>107</v>
      </c>
      <c r="F9" s="323">
        <v>100</v>
      </c>
      <c r="G9" s="323">
        <v>127</v>
      </c>
      <c r="H9" s="339">
        <v>764</v>
      </c>
    </row>
    <row r="10" spans="2:8" ht="13.5" thickBot="1">
      <c r="B10" s="246"/>
      <c r="C10" s="47" t="s">
        <v>100</v>
      </c>
      <c r="D10" s="481">
        <v>330</v>
      </c>
      <c r="E10" s="481">
        <v>356</v>
      </c>
      <c r="F10" s="481">
        <v>335</v>
      </c>
      <c r="G10" s="481">
        <v>287</v>
      </c>
      <c r="H10" s="482">
        <v>2057</v>
      </c>
    </row>
    <row r="11" spans="2:8" ht="12.75">
      <c r="B11" s="247" t="s">
        <v>95</v>
      </c>
      <c r="C11" s="43" t="s">
        <v>97</v>
      </c>
      <c r="D11" s="337">
        <v>71</v>
      </c>
      <c r="E11" s="337">
        <v>54</v>
      </c>
      <c r="F11" s="337">
        <v>84</v>
      </c>
      <c r="G11" s="337">
        <v>94</v>
      </c>
      <c r="H11" s="342">
        <v>468</v>
      </c>
    </row>
    <row r="12" spans="2:8" ht="12.75">
      <c r="B12" s="248"/>
      <c r="C12" s="44" t="s">
        <v>98</v>
      </c>
      <c r="D12" s="323">
        <v>131</v>
      </c>
      <c r="E12" s="323">
        <v>135</v>
      </c>
      <c r="F12" s="323">
        <v>118</v>
      </c>
      <c r="G12" s="323">
        <v>113</v>
      </c>
      <c r="H12" s="339">
        <v>696</v>
      </c>
    </row>
    <row r="13" spans="2:8" ht="13.5" thickBot="1">
      <c r="B13" s="249"/>
      <c r="C13" s="48" t="s">
        <v>100</v>
      </c>
      <c r="D13" s="483">
        <v>202</v>
      </c>
      <c r="E13" s="483">
        <v>189</v>
      </c>
      <c r="F13" s="483">
        <v>202</v>
      </c>
      <c r="G13" s="483">
        <v>207</v>
      </c>
      <c r="H13" s="484">
        <v>1164</v>
      </c>
    </row>
    <row r="14" spans="2:8" ht="12.75">
      <c r="B14" s="250" t="s">
        <v>96</v>
      </c>
      <c r="C14" s="43" t="s">
        <v>97</v>
      </c>
      <c r="D14" s="337">
        <v>54</v>
      </c>
      <c r="E14" s="337">
        <v>29</v>
      </c>
      <c r="F14" s="337">
        <v>72</v>
      </c>
      <c r="G14" s="337">
        <v>76</v>
      </c>
      <c r="H14" s="338">
        <v>377</v>
      </c>
    </row>
    <row r="15" spans="2:8" ht="12.75">
      <c r="B15" s="251"/>
      <c r="C15" s="44" t="s">
        <v>98</v>
      </c>
      <c r="D15" s="323">
        <v>43</v>
      </c>
      <c r="E15" s="323">
        <v>45</v>
      </c>
      <c r="F15" s="323">
        <v>39</v>
      </c>
      <c r="G15" s="323">
        <v>38</v>
      </c>
      <c r="H15" s="339">
        <v>232</v>
      </c>
    </row>
    <row r="16" spans="2:8" ht="13.5" thickBot="1">
      <c r="B16" s="251"/>
      <c r="C16" s="49" t="s">
        <v>100</v>
      </c>
      <c r="D16" s="485">
        <v>97</v>
      </c>
      <c r="E16" s="485">
        <v>74</v>
      </c>
      <c r="F16" s="485">
        <v>111</v>
      </c>
      <c r="G16" s="485">
        <v>114</v>
      </c>
      <c r="H16" s="486">
        <v>609</v>
      </c>
    </row>
    <row r="17" spans="2:8" ht="13.5" thickBot="1">
      <c r="B17" s="240" t="s">
        <v>15</v>
      </c>
      <c r="C17" s="241"/>
      <c r="D17" s="50">
        <v>629</v>
      </c>
      <c r="E17" s="50">
        <v>619</v>
      </c>
      <c r="F17" s="50">
        <v>648</v>
      </c>
      <c r="G17" s="50">
        <v>608</v>
      </c>
      <c r="H17" s="51">
        <v>3830</v>
      </c>
    </row>
  </sheetData>
  <mergeCells count="5">
    <mergeCell ref="B17:C17"/>
    <mergeCell ref="B6:C6"/>
    <mergeCell ref="B7:B10"/>
    <mergeCell ref="B11:B13"/>
    <mergeCell ref="B14:B16"/>
  </mergeCells>
  <printOptions horizontalCentered="1" verticalCentered="1"/>
  <pageMargins left="1.5748031496062993" right="1.5748031496062993" top="1.5748031496062993" bottom="1.5748031496062993" header="0.5118110236220472" footer="0.5118110236220472"/>
  <pageSetup fitToHeight="1" fitToWidth="1" orientation="portrait" paperSize="9" scale="82" r:id="rId2"/>
  <headerFooter alignWithMargins="0">
    <oddHeader>&amp;R&amp;D</oddHeader>
    <oddFooter>&amp;Cえむえすえくせるどっとじぇいぴぃ</oddFooter>
  </headerFooter>
  <drawing r:id="rId1"/>
</worksheet>
</file>

<file path=xl/worksheets/sheet16.xml><?xml version="1.0" encoding="utf-8"?>
<worksheet xmlns="http://schemas.openxmlformats.org/spreadsheetml/2006/main" xmlns:r="http://schemas.openxmlformats.org/officeDocument/2006/relationships">
  <sheetPr codeName="Sheet14"/>
  <dimension ref="A1:J26"/>
  <sheetViews>
    <sheetView workbookViewId="0" topLeftCell="A1">
      <selection activeCell="A1" sqref="A1"/>
    </sheetView>
  </sheetViews>
  <sheetFormatPr defaultColWidth="9.00390625" defaultRowHeight="13.5"/>
  <cols>
    <col min="1" max="10" width="8.625" style="62" customWidth="1"/>
    <col min="11" max="16384" width="9.00390625" style="62" customWidth="1"/>
  </cols>
  <sheetData>
    <row r="1" ht="13.5">
      <c r="A1" s="62" t="s">
        <v>1001</v>
      </c>
    </row>
    <row r="2" ht="13.5"/>
    <row r="3" spans="2:10" ht="15" customHeight="1">
      <c r="B3" s="254" t="s">
        <v>308</v>
      </c>
      <c r="C3" s="254"/>
      <c r="D3" s="254"/>
      <c r="E3" s="254"/>
      <c r="F3" s="254"/>
      <c r="G3" s="254"/>
      <c r="H3" s="254"/>
      <c r="I3" s="254"/>
      <c r="J3" s="254"/>
    </row>
    <row r="4" spans="2:10" ht="15" customHeight="1">
      <c r="B4" s="254"/>
      <c r="C4" s="254"/>
      <c r="D4" s="254"/>
      <c r="E4" s="254"/>
      <c r="F4" s="254"/>
      <c r="G4" s="254"/>
      <c r="H4" s="254"/>
      <c r="I4" s="254"/>
      <c r="J4" s="254"/>
    </row>
    <row r="5" spans="2:10" ht="15" customHeight="1">
      <c r="B5" s="162"/>
      <c r="C5" s="162"/>
      <c r="D5" s="162"/>
      <c r="E5" s="162"/>
      <c r="F5" s="162"/>
      <c r="G5" s="162"/>
      <c r="H5" s="162"/>
      <c r="I5" s="162"/>
      <c r="J5" s="162"/>
    </row>
    <row r="6" ht="15" customHeight="1"/>
    <row r="7" spans="4:5" ht="15" customHeight="1" thickBot="1">
      <c r="D7"/>
      <c r="E7"/>
    </row>
    <row r="8" spans="2:10" ht="15" customHeight="1">
      <c r="B8" s="257" t="s">
        <v>299</v>
      </c>
      <c r="C8" s="263" t="s">
        <v>300</v>
      </c>
      <c r="D8" s="264"/>
      <c r="E8" s="264"/>
      <c r="F8" s="264"/>
      <c r="G8" s="265"/>
      <c r="H8" s="258" t="s">
        <v>252</v>
      </c>
      <c r="I8" s="263" t="s">
        <v>301</v>
      </c>
      <c r="J8" s="252" t="s">
        <v>307</v>
      </c>
    </row>
    <row r="9" spans="2:10" ht="15" customHeight="1">
      <c r="B9" s="262"/>
      <c r="C9" s="148" t="s">
        <v>302</v>
      </c>
      <c r="D9" s="9" t="s">
        <v>303</v>
      </c>
      <c r="E9" s="9" t="s">
        <v>304</v>
      </c>
      <c r="F9" s="9" t="s">
        <v>305</v>
      </c>
      <c r="G9" s="65" t="s">
        <v>306</v>
      </c>
      <c r="H9" s="266"/>
      <c r="I9" s="267"/>
      <c r="J9" s="268"/>
    </row>
    <row r="10" spans="2:10" ht="15" customHeight="1">
      <c r="B10" s="163">
        <v>120</v>
      </c>
      <c r="C10" s="487">
        <v>127.5</v>
      </c>
      <c r="D10" s="149">
        <v>127.3</v>
      </c>
      <c r="E10" s="149">
        <v>127.5</v>
      </c>
      <c r="F10" s="149">
        <v>127.3</v>
      </c>
      <c r="G10" s="150">
        <v>127.2</v>
      </c>
      <c r="H10" s="151">
        <f aca="true" t="shared" si="0" ref="H10:H15">AVERAGE(C10:G10)</f>
        <v>127.36000000000001</v>
      </c>
      <c r="I10" s="152">
        <v>6.4</v>
      </c>
      <c r="J10" s="70">
        <f aca="true" t="shared" si="1" ref="J10:J15">B10+I10</f>
        <v>126.4</v>
      </c>
    </row>
    <row r="11" spans="2:10" ht="15" customHeight="1">
      <c r="B11" s="164">
        <v>150</v>
      </c>
      <c r="C11" s="488">
        <v>158.9</v>
      </c>
      <c r="D11" s="153">
        <v>159.8</v>
      </c>
      <c r="E11" s="153">
        <v>159.6</v>
      </c>
      <c r="F11" s="153">
        <v>159.2</v>
      </c>
      <c r="G11" s="154">
        <v>159</v>
      </c>
      <c r="H11" s="155">
        <f t="shared" si="0"/>
        <v>159.3</v>
      </c>
      <c r="I11" s="156">
        <v>7.5</v>
      </c>
      <c r="J11" s="72">
        <f t="shared" si="1"/>
        <v>157.5</v>
      </c>
    </row>
    <row r="12" spans="2:10" ht="15" customHeight="1">
      <c r="B12" s="164">
        <v>200</v>
      </c>
      <c r="C12" s="488">
        <v>209</v>
      </c>
      <c r="D12" s="153">
        <v>209.5</v>
      </c>
      <c r="E12" s="153">
        <v>209.4</v>
      </c>
      <c r="F12" s="153">
        <v>208.9</v>
      </c>
      <c r="G12" s="154">
        <v>209.3</v>
      </c>
      <c r="H12" s="155">
        <f t="shared" si="0"/>
        <v>209.21999999999997</v>
      </c>
      <c r="I12" s="156">
        <v>9.1</v>
      </c>
      <c r="J12" s="72">
        <f t="shared" si="1"/>
        <v>209.1</v>
      </c>
    </row>
    <row r="13" spans="2:10" ht="15" customHeight="1">
      <c r="B13" s="164">
        <v>250</v>
      </c>
      <c r="C13" s="488">
        <v>255.6</v>
      </c>
      <c r="D13" s="153">
        <v>255.3</v>
      </c>
      <c r="E13" s="153">
        <v>255.9</v>
      </c>
      <c r="F13" s="153">
        <v>255.3</v>
      </c>
      <c r="G13" s="154">
        <v>255.8</v>
      </c>
      <c r="H13" s="155">
        <f t="shared" si="0"/>
        <v>255.57999999999998</v>
      </c>
      <c r="I13" s="156">
        <v>5.5</v>
      </c>
      <c r="J13" s="72">
        <f t="shared" si="1"/>
        <v>255.5</v>
      </c>
    </row>
    <row r="14" spans="2:10" ht="15" customHeight="1">
      <c r="B14" s="164">
        <v>410</v>
      </c>
      <c r="C14" s="488">
        <v>422.5</v>
      </c>
      <c r="D14" s="153">
        <v>422.9</v>
      </c>
      <c r="E14" s="153">
        <v>421.6</v>
      </c>
      <c r="F14" s="153">
        <v>423.2</v>
      </c>
      <c r="G14" s="154">
        <v>421.4</v>
      </c>
      <c r="H14" s="155">
        <f t="shared" si="0"/>
        <v>422.32</v>
      </c>
      <c r="I14" s="156">
        <v>12.7</v>
      </c>
      <c r="J14" s="72">
        <f t="shared" si="1"/>
        <v>422.7</v>
      </c>
    </row>
    <row r="15" spans="2:10" ht="15" customHeight="1" thickBot="1">
      <c r="B15" s="165">
        <v>500</v>
      </c>
      <c r="C15" s="489">
        <v>514.1</v>
      </c>
      <c r="D15" s="157">
        <v>515</v>
      </c>
      <c r="E15" s="157">
        <v>514.2</v>
      </c>
      <c r="F15" s="157">
        <v>514.6</v>
      </c>
      <c r="G15" s="158">
        <v>515</v>
      </c>
      <c r="H15" s="159">
        <f t="shared" si="0"/>
        <v>514.58</v>
      </c>
      <c r="I15" s="160">
        <v>12.7</v>
      </c>
      <c r="J15" s="161">
        <f t="shared" si="1"/>
        <v>512.7</v>
      </c>
    </row>
    <row r="16" ht="15" customHeight="1"/>
    <row r="17" spans="4:6" ht="15" customHeight="1">
      <c r="D17"/>
      <c r="E17"/>
      <c r="F17"/>
    </row>
    <row r="18" spans="4:6" ht="15" customHeight="1" thickBot="1">
      <c r="D18"/>
      <c r="E18"/>
      <c r="F18"/>
    </row>
    <row r="19" spans="2:10" ht="15" customHeight="1">
      <c r="B19" s="255" t="s">
        <v>299</v>
      </c>
      <c r="C19" s="257" t="s">
        <v>300</v>
      </c>
      <c r="D19" s="258"/>
      <c r="E19" s="258"/>
      <c r="F19" s="258"/>
      <c r="G19" s="259"/>
      <c r="H19" s="255" t="s">
        <v>252</v>
      </c>
      <c r="I19" s="260" t="s">
        <v>301</v>
      </c>
      <c r="J19" s="252" t="s">
        <v>307</v>
      </c>
    </row>
    <row r="20" spans="2:10" ht="15" customHeight="1">
      <c r="B20" s="256"/>
      <c r="C20" s="148" t="s">
        <v>302</v>
      </c>
      <c r="D20" s="9" t="s">
        <v>303</v>
      </c>
      <c r="E20" s="9" t="s">
        <v>304</v>
      </c>
      <c r="F20" s="9" t="s">
        <v>305</v>
      </c>
      <c r="G20" s="65" t="s">
        <v>306</v>
      </c>
      <c r="H20" s="256"/>
      <c r="I20" s="261"/>
      <c r="J20" s="253"/>
    </row>
    <row r="21" spans="2:10" ht="15" customHeight="1">
      <c r="B21" s="163">
        <v>120</v>
      </c>
      <c r="C21" s="487">
        <v>126.8</v>
      </c>
      <c r="D21" s="149">
        <v>126.3</v>
      </c>
      <c r="E21" s="149">
        <v>126.7</v>
      </c>
      <c r="F21" s="149">
        <v>126.7</v>
      </c>
      <c r="G21" s="150">
        <v>126.4</v>
      </c>
      <c r="H21" s="151">
        <f aca="true" t="shared" si="2" ref="H21:H26">AVERAGE(C21:G21)</f>
        <v>126.58</v>
      </c>
      <c r="I21" s="152">
        <v>6.4</v>
      </c>
      <c r="J21" s="70">
        <f aca="true" t="shared" si="3" ref="J21:J26">B21+I21</f>
        <v>126.4</v>
      </c>
    </row>
    <row r="22" spans="2:10" ht="15" customHeight="1">
      <c r="B22" s="164">
        <v>150</v>
      </c>
      <c r="C22" s="488">
        <v>158.9</v>
      </c>
      <c r="D22" s="153">
        <v>158.3</v>
      </c>
      <c r="E22" s="153">
        <v>159.1</v>
      </c>
      <c r="F22" s="153">
        <v>158.7</v>
      </c>
      <c r="G22" s="154">
        <v>159.7</v>
      </c>
      <c r="H22" s="155">
        <f t="shared" si="2"/>
        <v>158.94</v>
      </c>
      <c r="I22" s="156">
        <v>7.5</v>
      </c>
      <c r="J22" s="72">
        <f t="shared" si="3"/>
        <v>157.5</v>
      </c>
    </row>
    <row r="23" spans="2:10" ht="15" customHeight="1">
      <c r="B23" s="164">
        <v>200</v>
      </c>
      <c r="C23" s="488">
        <v>209.7</v>
      </c>
      <c r="D23" s="153">
        <v>209.3</v>
      </c>
      <c r="E23" s="153">
        <v>210</v>
      </c>
      <c r="F23" s="153">
        <v>210.1</v>
      </c>
      <c r="G23" s="154">
        <v>209.6</v>
      </c>
      <c r="H23" s="155">
        <f t="shared" si="2"/>
        <v>209.74</v>
      </c>
      <c r="I23" s="156">
        <v>9.1</v>
      </c>
      <c r="J23" s="72">
        <f t="shared" si="3"/>
        <v>209.1</v>
      </c>
    </row>
    <row r="24" spans="2:10" ht="15" customHeight="1">
      <c r="B24" s="164">
        <v>250</v>
      </c>
      <c r="C24" s="488">
        <v>255.6</v>
      </c>
      <c r="D24" s="153">
        <v>255.6</v>
      </c>
      <c r="E24" s="153">
        <v>255.3</v>
      </c>
      <c r="F24" s="153">
        <v>255.6</v>
      </c>
      <c r="G24" s="154">
        <v>255.6</v>
      </c>
      <c r="H24" s="155">
        <f t="shared" si="2"/>
        <v>255.54000000000002</v>
      </c>
      <c r="I24" s="156">
        <v>5.5</v>
      </c>
      <c r="J24" s="72">
        <f t="shared" si="3"/>
        <v>255.5</v>
      </c>
    </row>
    <row r="25" spans="2:10" ht="15" customHeight="1">
      <c r="B25" s="164">
        <v>410</v>
      </c>
      <c r="C25" s="488">
        <v>422.5</v>
      </c>
      <c r="D25" s="153">
        <v>423.8</v>
      </c>
      <c r="E25" s="153">
        <v>423</v>
      </c>
      <c r="F25" s="153">
        <v>421.5</v>
      </c>
      <c r="G25" s="154">
        <v>422.4</v>
      </c>
      <c r="H25" s="155">
        <f t="shared" si="2"/>
        <v>422.64</v>
      </c>
      <c r="I25" s="156">
        <v>12.7</v>
      </c>
      <c r="J25" s="72">
        <f t="shared" si="3"/>
        <v>422.7</v>
      </c>
    </row>
    <row r="26" spans="2:10" ht="15" customHeight="1" thickBot="1">
      <c r="B26" s="165">
        <v>500</v>
      </c>
      <c r="C26" s="489">
        <v>514.1</v>
      </c>
      <c r="D26" s="157">
        <v>514.7</v>
      </c>
      <c r="E26" s="157">
        <v>514</v>
      </c>
      <c r="F26" s="157">
        <v>514.5</v>
      </c>
      <c r="G26" s="158">
        <v>514.3</v>
      </c>
      <c r="H26" s="159">
        <f t="shared" si="2"/>
        <v>514.32</v>
      </c>
      <c r="I26" s="160">
        <v>12.7</v>
      </c>
      <c r="J26" s="161">
        <f t="shared" si="3"/>
        <v>512.7</v>
      </c>
    </row>
  </sheetData>
  <mergeCells count="11">
    <mergeCell ref="J19:J20"/>
    <mergeCell ref="B3:J4"/>
    <mergeCell ref="B19:B20"/>
    <mergeCell ref="C19:G19"/>
    <mergeCell ref="H19:H20"/>
    <mergeCell ref="I19:I20"/>
    <mergeCell ref="B8:B9"/>
    <mergeCell ref="C8:G8"/>
    <mergeCell ref="H8:H9"/>
    <mergeCell ref="I8:I9"/>
    <mergeCell ref="J8:J9"/>
  </mergeCells>
  <conditionalFormatting sqref="C10:G15 C21:G26">
    <cfRule type="cellIs" priority="1" dxfId="0" operator="lessThan" stopIfTrue="1">
      <formula>$J10</formula>
    </cfRule>
  </conditionalFormatting>
  <printOptions/>
  <pageMargins left="0.75" right="0.75" top="1" bottom="1" header="0.512" footer="0.512"/>
  <pageSetup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8"/>
  <dimension ref="A1:R34"/>
  <sheetViews>
    <sheetView workbookViewId="0" topLeftCell="B1">
      <selection activeCell="A1" sqref="A1"/>
    </sheetView>
  </sheetViews>
  <sheetFormatPr defaultColWidth="9.00390625" defaultRowHeight="13.5"/>
  <cols>
    <col min="1" max="2" width="4.375" style="62" customWidth="1"/>
    <col min="3" max="3" width="12.375" style="62" bestFit="1" customWidth="1"/>
    <col min="4" max="9" width="6.625" style="62" customWidth="1"/>
    <col min="10" max="10" width="7.625" style="62" customWidth="1"/>
    <col min="11" max="13" width="5.625" style="62" customWidth="1"/>
    <col min="14" max="14" width="7.625" style="62" customWidth="1"/>
    <col min="15" max="15" width="5.625" style="62" customWidth="1"/>
    <col min="16" max="17" width="6.625" style="62" customWidth="1"/>
    <col min="18" max="18" width="12.625" style="62" customWidth="1"/>
    <col min="19" max="16384" width="9.00390625" style="62" customWidth="1"/>
  </cols>
  <sheetData>
    <row r="1" ht="13.5">
      <c r="A1" s="62" t="s">
        <v>1002</v>
      </c>
    </row>
    <row r="2" ht="13.5">
      <c r="A2" s="62" t="s">
        <v>352</v>
      </c>
    </row>
    <row r="3" ht="13.5"/>
    <row r="4" spans="2:14" ht="18.75">
      <c r="B4" s="275" t="s">
        <v>309</v>
      </c>
      <c r="C4" s="275"/>
      <c r="D4" s="275"/>
      <c r="E4" s="275"/>
      <c r="F4" s="275"/>
      <c r="G4" s="275"/>
      <c r="H4" s="275"/>
      <c r="I4" s="275"/>
      <c r="J4" s="275"/>
      <c r="K4" s="275"/>
      <c r="L4" s="275"/>
      <c r="M4" s="275"/>
      <c r="N4" s="275"/>
    </row>
    <row r="5" spans="10:14" ht="13.5" thickBot="1">
      <c r="J5" s="276">
        <v>39675</v>
      </c>
      <c r="K5" s="276"/>
      <c r="L5" s="276"/>
      <c r="M5" s="276"/>
      <c r="N5" s="276"/>
    </row>
    <row r="6" spans="2:18" ht="13.5" customHeight="1">
      <c r="B6" s="290" t="s">
        <v>310</v>
      </c>
      <c r="C6" s="264" t="s">
        <v>351</v>
      </c>
      <c r="D6" s="264" t="s">
        <v>311</v>
      </c>
      <c r="E6" s="264"/>
      <c r="F6" s="264"/>
      <c r="G6" s="264"/>
      <c r="H6" s="264"/>
      <c r="I6" s="264"/>
      <c r="J6" s="283" t="s">
        <v>339</v>
      </c>
      <c r="K6" s="283" t="s">
        <v>312</v>
      </c>
      <c r="L6" s="283" t="s">
        <v>313</v>
      </c>
      <c r="M6" s="283" t="s">
        <v>332</v>
      </c>
      <c r="N6" s="300" t="s">
        <v>334</v>
      </c>
      <c r="P6" s="299" t="s">
        <v>314</v>
      </c>
      <c r="Q6" s="285"/>
      <c r="R6" s="100" t="s">
        <v>333</v>
      </c>
    </row>
    <row r="7" spans="2:18" ht="13.5" thickBot="1">
      <c r="B7" s="289"/>
      <c r="C7" s="284"/>
      <c r="D7" s="36" t="s">
        <v>345</v>
      </c>
      <c r="E7" s="36" t="s">
        <v>346</v>
      </c>
      <c r="F7" s="36" t="s">
        <v>347</v>
      </c>
      <c r="G7" s="36" t="s">
        <v>348</v>
      </c>
      <c r="H7" s="36" t="s">
        <v>349</v>
      </c>
      <c r="I7" s="36" t="s">
        <v>252</v>
      </c>
      <c r="J7" s="284"/>
      <c r="K7" s="284"/>
      <c r="L7" s="284"/>
      <c r="M7" s="284"/>
      <c r="N7" s="301"/>
      <c r="P7" s="167">
        <v>0</v>
      </c>
      <c r="Q7" s="166">
        <f>P8</f>
        <v>1</v>
      </c>
      <c r="R7" s="125" t="s">
        <v>315</v>
      </c>
    </row>
    <row r="8" spans="2:18" ht="12.75">
      <c r="B8" s="296" t="s">
        <v>318</v>
      </c>
      <c r="C8" s="181" t="s">
        <v>319</v>
      </c>
      <c r="D8" s="182">
        <v>1.1</v>
      </c>
      <c r="E8" s="182">
        <v>1</v>
      </c>
      <c r="F8" s="182">
        <v>0.6</v>
      </c>
      <c r="G8" s="182">
        <v>1.1</v>
      </c>
      <c r="H8" s="182">
        <v>1.7</v>
      </c>
      <c r="I8" s="182">
        <f aca="true" t="shared" si="0" ref="I8:I27">AVERAGE(D8:H8)</f>
        <v>1.1</v>
      </c>
      <c r="J8" s="183" t="s">
        <v>1003</v>
      </c>
      <c r="K8" s="184">
        <f aca="true" t="shared" si="1" ref="K8:K27">ROUND(STDEV(D8:H8),1)</f>
        <v>0.4</v>
      </c>
      <c r="L8" s="184">
        <f aca="true" t="shared" si="2" ref="L8:L27">K8*3</f>
        <v>1.2000000000000002</v>
      </c>
      <c r="M8" s="35" t="str">
        <f aca="true" t="shared" si="3" ref="M8:M27">VLOOKUP(K8,管理判定,3)</f>
        <v>良</v>
      </c>
      <c r="N8" s="185" t="str">
        <f aca="true" t="shared" si="4" ref="N8:N27">IF(I8&lt;0,"回収",IF((I8-L8)&lt;0,"再点検",""))</f>
        <v>再点検</v>
      </c>
      <c r="P8" s="167">
        <v>1</v>
      </c>
      <c r="Q8" s="166">
        <f>P9</f>
        <v>2</v>
      </c>
      <c r="R8" s="125" t="s">
        <v>335</v>
      </c>
    </row>
    <row r="9" spans="2:18" ht="12.75">
      <c r="B9" s="297"/>
      <c r="C9" s="123" t="s">
        <v>320</v>
      </c>
      <c r="D9" s="169">
        <v>1.8</v>
      </c>
      <c r="E9" s="169">
        <v>1.6</v>
      </c>
      <c r="F9" s="169">
        <v>1.4</v>
      </c>
      <c r="G9" s="169">
        <v>1.7</v>
      </c>
      <c r="H9" s="169">
        <v>1.8</v>
      </c>
      <c r="I9" s="169">
        <f t="shared" si="0"/>
        <v>1.6600000000000001</v>
      </c>
      <c r="J9" s="170" t="s">
        <v>899</v>
      </c>
      <c r="K9" s="171">
        <f t="shared" si="1"/>
        <v>0.2</v>
      </c>
      <c r="L9" s="171">
        <f t="shared" si="2"/>
        <v>0.6000000000000001</v>
      </c>
      <c r="M9" s="9" t="str">
        <f t="shared" si="3"/>
        <v>良</v>
      </c>
      <c r="N9" s="125">
        <f t="shared" si="4"/>
      </c>
      <c r="P9" s="167">
        <v>2</v>
      </c>
      <c r="Q9" s="166">
        <f>P10</f>
        <v>3</v>
      </c>
      <c r="R9" s="125" t="s">
        <v>316</v>
      </c>
    </row>
    <row r="10" spans="2:18" ht="12.75">
      <c r="B10" s="297"/>
      <c r="C10" s="123" t="s">
        <v>321</v>
      </c>
      <c r="D10" s="169">
        <v>3.5</v>
      </c>
      <c r="E10" s="169">
        <v>2.7</v>
      </c>
      <c r="F10" s="169">
        <v>4.4</v>
      </c>
      <c r="G10" s="169">
        <v>2.1</v>
      </c>
      <c r="H10" s="169">
        <v>4.9</v>
      </c>
      <c r="I10" s="169">
        <f t="shared" si="0"/>
        <v>3.5200000000000005</v>
      </c>
      <c r="J10" s="170" t="s">
        <v>900</v>
      </c>
      <c r="K10" s="171">
        <f t="shared" si="1"/>
        <v>1.2</v>
      </c>
      <c r="L10" s="171">
        <f t="shared" si="2"/>
        <v>3.5999999999999996</v>
      </c>
      <c r="M10" s="9" t="str">
        <f t="shared" si="3"/>
        <v>並</v>
      </c>
      <c r="N10" s="125" t="str">
        <f t="shared" si="4"/>
        <v>再点検</v>
      </c>
      <c r="P10" s="167">
        <v>3</v>
      </c>
      <c r="Q10" s="166">
        <f>P11</f>
        <v>5</v>
      </c>
      <c r="R10" s="125" t="s">
        <v>336</v>
      </c>
    </row>
    <row r="11" spans="2:18" ht="13.5" thickBot="1">
      <c r="B11" s="297"/>
      <c r="C11" s="123" t="s">
        <v>322</v>
      </c>
      <c r="D11" s="169">
        <v>-2.1</v>
      </c>
      <c r="E11" s="169">
        <v>-2.9</v>
      </c>
      <c r="F11" s="169">
        <v>-1.1</v>
      </c>
      <c r="G11" s="169">
        <v>-0.6</v>
      </c>
      <c r="H11" s="169">
        <v>-2.8</v>
      </c>
      <c r="I11" s="169">
        <f t="shared" si="0"/>
        <v>-1.9</v>
      </c>
      <c r="J11" s="170" t="s">
        <v>899</v>
      </c>
      <c r="K11" s="171">
        <f t="shared" si="1"/>
        <v>1</v>
      </c>
      <c r="L11" s="171">
        <f t="shared" si="2"/>
        <v>3</v>
      </c>
      <c r="M11" s="9" t="str">
        <f t="shared" si="3"/>
        <v>並</v>
      </c>
      <c r="N11" s="125" t="str">
        <f t="shared" si="4"/>
        <v>回収</v>
      </c>
      <c r="P11" s="168">
        <v>5</v>
      </c>
      <c r="Q11" s="25" t="s">
        <v>901</v>
      </c>
      <c r="R11" s="128" t="s">
        <v>317</v>
      </c>
    </row>
    <row r="12" spans="2:14" ht="13.5" thickBot="1">
      <c r="B12" s="298"/>
      <c r="C12" s="127" t="s">
        <v>323</v>
      </c>
      <c r="D12" s="172">
        <v>1</v>
      </c>
      <c r="E12" s="172">
        <v>1</v>
      </c>
      <c r="F12" s="172">
        <v>0.7</v>
      </c>
      <c r="G12" s="172">
        <v>1.5</v>
      </c>
      <c r="H12" s="172">
        <v>1.4</v>
      </c>
      <c r="I12" s="172">
        <f t="shared" si="0"/>
        <v>1.1199999999999999</v>
      </c>
      <c r="J12" s="173" t="s">
        <v>1004</v>
      </c>
      <c r="K12" s="174">
        <f t="shared" si="1"/>
        <v>0.3</v>
      </c>
      <c r="L12" s="174">
        <f t="shared" si="2"/>
        <v>0.8999999999999999</v>
      </c>
      <c r="M12" s="25" t="str">
        <f t="shared" si="3"/>
        <v>良</v>
      </c>
      <c r="N12" s="128">
        <f t="shared" si="4"/>
      </c>
    </row>
    <row r="13" spans="2:14" ht="13.5" thickBot="1">
      <c r="B13" s="287" t="s">
        <v>324</v>
      </c>
      <c r="C13" s="175" t="s">
        <v>325</v>
      </c>
      <c r="D13" s="176">
        <v>2.5</v>
      </c>
      <c r="E13" s="176">
        <v>1.9</v>
      </c>
      <c r="F13" s="176">
        <v>2.5</v>
      </c>
      <c r="G13" s="176">
        <v>2.4</v>
      </c>
      <c r="H13" s="176">
        <v>3.5</v>
      </c>
      <c r="I13" s="176">
        <f t="shared" si="0"/>
        <v>2.56</v>
      </c>
      <c r="J13" s="177" t="s">
        <v>902</v>
      </c>
      <c r="K13" s="178">
        <f t="shared" si="1"/>
        <v>0.6</v>
      </c>
      <c r="L13" s="178">
        <f t="shared" si="2"/>
        <v>1.7999999999999998</v>
      </c>
      <c r="M13" s="179" t="str">
        <f t="shared" si="3"/>
        <v>良</v>
      </c>
      <c r="N13" s="180">
        <f t="shared" si="4"/>
      </c>
    </row>
    <row r="14" spans="2:18" ht="12.75">
      <c r="B14" s="288"/>
      <c r="C14" s="123" t="s">
        <v>326</v>
      </c>
      <c r="D14" s="169">
        <v>3.2</v>
      </c>
      <c r="E14" s="169">
        <v>4</v>
      </c>
      <c r="F14" s="169">
        <v>1.8</v>
      </c>
      <c r="G14" s="169">
        <v>1.8</v>
      </c>
      <c r="H14" s="169">
        <v>4.1</v>
      </c>
      <c r="I14" s="169">
        <f t="shared" si="0"/>
        <v>2.98</v>
      </c>
      <c r="J14" s="170" t="s">
        <v>903</v>
      </c>
      <c r="K14" s="171">
        <f t="shared" si="1"/>
        <v>1.1</v>
      </c>
      <c r="L14" s="171">
        <f t="shared" si="2"/>
        <v>3.3000000000000003</v>
      </c>
      <c r="M14" s="9" t="str">
        <f t="shared" si="3"/>
        <v>並</v>
      </c>
      <c r="N14" s="125" t="str">
        <f t="shared" si="4"/>
        <v>再点検</v>
      </c>
      <c r="Q14" s="99" t="s">
        <v>904</v>
      </c>
      <c r="R14" s="100" t="s">
        <v>340</v>
      </c>
    </row>
    <row r="15" spans="2:18" ht="12.75">
      <c r="B15" s="288"/>
      <c r="C15" s="123" t="s">
        <v>327</v>
      </c>
      <c r="D15" s="169">
        <v>3.6</v>
      </c>
      <c r="E15" s="169">
        <v>4.9</v>
      </c>
      <c r="F15" s="169">
        <v>3.3</v>
      </c>
      <c r="G15" s="169">
        <v>2.8</v>
      </c>
      <c r="H15" s="169">
        <v>4.3</v>
      </c>
      <c r="I15" s="169">
        <f t="shared" si="0"/>
        <v>3.7800000000000002</v>
      </c>
      <c r="J15" s="170" t="s">
        <v>1005</v>
      </c>
      <c r="K15" s="171">
        <f t="shared" si="1"/>
        <v>0.8</v>
      </c>
      <c r="L15" s="171">
        <f t="shared" si="2"/>
        <v>2.4000000000000004</v>
      </c>
      <c r="M15" s="9" t="str">
        <f t="shared" si="3"/>
        <v>良</v>
      </c>
      <c r="N15" s="125">
        <f t="shared" si="4"/>
      </c>
      <c r="Q15" s="148" t="s">
        <v>1006</v>
      </c>
      <c r="R15" s="65" t="s">
        <v>191</v>
      </c>
    </row>
    <row r="16" spans="2:18" ht="13.5" thickBot="1">
      <c r="B16" s="289"/>
      <c r="C16" s="186" t="s">
        <v>1007</v>
      </c>
      <c r="D16" s="187">
        <v>2.1</v>
      </c>
      <c r="E16" s="187">
        <v>1.8</v>
      </c>
      <c r="F16" s="187">
        <v>2.1</v>
      </c>
      <c r="G16" s="187">
        <v>2.3</v>
      </c>
      <c r="H16" s="187">
        <v>1.9</v>
      </c>
      <c r="I16" s="187">
        <f t="shared" si="0"/>
        <v>2.04</v>
      </c>
      <c r="J16" s="188" t="s">
        <v>1008</v>
      </c>
      <c r="K16" s="189">
        <f t="shared" si="1"/>
        <v>0.2</v>
      </c>
      <c r="L16" s="189">
        <f t="shared" si="2"/>
        <v>0.6000000000000001</v>
      </c>
      <c r="M16" s="36" t="str">
        <f t="shared" si="3"/>
        <v>良</v>
      </c>
      <c r="N16" s="190">
        <f t="shared" si="4"/>
      </c>
      <c r="Q16" s="148" t="s">
        <v>1009</v>
      </c>
      <c r="R16" s="65" t="s">
        <v>197</v>
      </c>
    </row>
    <row r="17" spans="2:18" ht="12.75">
      <c r="B17" s="290" t="s">
        <v>328</v>
      </c>
      <c r="C17" s="181" t="s">
        <v>905</v>
      </c>
      <c r="D17" s="182">
        <v>0.5</v>
      </c>
      <c r="E17" s="182">
        <v>0.7</v>
      </c>
      <c r="F17" s="182">
        <v>0.7</v>
      </c>
      <c r="G17" s="182">
        <v>0.7</v>
      </c>
      <c r="H17" s="182">
        <v>0.9</v>
      </c>
      <c r="I17" s="182">
        <f t="shared" si="0"/>
        <v>0.7</v>
      </c>
      <c r="J17" s="183" t="s">
        <v>906</v>
      </c>
      <c r="K17" s="184">
        <f t="shared" si="1"/>
        <v>0.1</v>
      </c>
      <c r="L17" s="184">
        <f t="shared" si="2"/>
        <v>0.30000000000000004</v>
      </c>
      <c r="M17" s="35" t="str">
        <f t="shared" si="3"/>
        <v>良</v>
      </c>
      <c r="N17" s="185">
        <f t="shared" si="4"/>
      </c>
      <c r="Q17" s="148" t="s">
        <v>907</v>
      </c>
      <c r="R17" s="65" t="s">
        <v>201</v>
      </c>
    </row>
    <row r="18" spans="2:18" ht="12.75">
      <c r="B18" s="288"/>
      <c r="C18" s="123" t="s">
        <v>329</v>
      </c>
      <c r="D18" s="169">
        <v>-1.6</v>
      </c>
      <c r="E18" s="169">
        <v>-1.5</v>
      </c>
      <c r="F18" s="169">
        <v>-1.5</v>
      </c>
      <c r="G18" s="169">
        <v>-1.8</v>
      </c>
      <c r="H18" s="169">
        <v>-1.1</v>
      </c>
      <c r="I18" s="169">
        <f t="shared" si="0"/>
        <v>-1.5</v>
      </c>
      <c r="J18" s="170" t="s">
        <v>908</v>
      </c>
      <c r="K18" s="171">
        <f t="shared" si="1"/>
        <v>0.3</v>
      </c>
      <c r="L18" s="171">
        <f t="shared" si="2"/>
        <v>0.8999999999999999</v>
      </c>
      <c r="M18" s="9" t="str">
        <f t="shared" si="3"/>
        <v>良</v>
      </c>
      <c r="N18" s="125" t="str">
        <f t="shared" si="4"/>
        <v>回収</v>
      </c>
      <c r="Q18" s="148" t="s">
        <v>909</v>
      </c>
      <c r="R18" s="65" t="s">
        <v>195</v>
      </c>
    </row>
    <row r="19" spans="2:18" ht="13.5" thickBot="1">
      <c r="B19" s="291"/>
      <c r="C19" s="127" t="s">
        <v>330</v>
      </c>
      <c r="D19" s="172">
        <v>-2.5</v>
      </c>
      <c r="E19" s="172">
        <v>-3</v>
      </c>
      <c r="F19" s="172">
        <v>-2.4</v>
      </c>
      <c r="G19" s="172">
        <v>-2.1</v>
      </c>
      <c r="H19" s="172">
        <v>-2.3</v>
      </c>
      <c r="I19" s="172">
        <f t="shared" si="0"/>
        <v>-2.46</v>
      </c>
      <c r="J19" s="173" t="s">
        <v>906</v>
      </c>
      <c r="K19" s="174">
        <f t="shared" si="1"/>
        <v>0.3</v>
      </c>
      <c r="L19" s="174">
        <f t="shared" si="2"/>
        <v>0.8999999999999999</v>
      </c>
      <c r="M19" s="25" t="str">
        <f t="shared" si="3"/>
        <v>良</v>
      </c>
      <c r="N19" s="128" t="str">
        <f t="shared" si="4"/>
        <v>回収</v>
      </c>
      <c r="Q19" s="148" t="s">
        <v>910</v>
      </c>
      <c r="R19" s="65" t="s">
        <v>133</v>
      </c>
    </row>
    <row r="20" spans="2:18" ht="12.75">
      <c r="B20" s="287" t="s">
        <v>331</v>
      </c>
      <c r="C20" s="175" t="s">
        <v>911</v>
      </c>
      <c r="D20" s="176">
        <v>-8.6</v>
      </c>
      <c r="E20" s="176">
        <v>-8.8</v>
      </c>
      <c r="F20" s="176">
        <v>-10.6</v>
      </c>
      <c r="G20" s="176">
        <v>-7.1</v>
      </c>
      <c r="H20" s="176">
        <v>-12.8</v>
      </c>
      <c r="I20" s="176">
        <f t="shared" si="0"/>
        <v>-9.580000000000002</v>
      </c>
      <c r="J20" s="177" t="s">
        <v>912</v>
      </c>
      <c r="K20" s="178">
        <f t="shared" si="1"/>
        <v>2.2</v>
      </c>
      <c r="L20" s="178">
        <f t="shared" si="2"/>
        <v>6.6000000000000005</v>
      </c>
      <c r="M20" s="179" t="str">
        <f t="shared" si="3"/>
        <v>雑</v>
      </c>
      <c r="N20" s="180" t="str">
        <f t="shared" si="4"/>
        <v>回収</v>
      </c>
      <c r="Q20" s="148" t="s">
        <v>913</v>
      </c>
      <c r="R20" s="65" t="s">
        <v>141</v>
      </c>
    </row>
    <row r="21" spans="2:18" ht="12.75">
      <c r="B21" s="288"/>
      <c r="C21" s="123" t="s">
        <v>914</v>
      </c>
      <c r="D21" s="169">
        <v>-3.1</v>
      </c>
      <c r="E21" s="169">
        <v>-9.9</v>
      </c>
      <c r="F21" s="169">
        <v>-6.4</v>
      </c>
      <c r="G21" s="169">
        <v>-8.5</v>
      </c>
      <c r="H21" s="169">
        <v>-2.1</v>
      </c>
      <c r="I21" s="169">
        <f t="shared" si="0"/>
        <v>-6</v>
      </c>
      <c r="J21" s="170" t="s">
        <v>915</v>
      </c>
      <c r="K21" s="171">
        <f t="shared" si="1"/>
        <v>3.4</v>
      </c>
      <c r="L21" s="171">
        <f t="shared" si="2"/>
        <v>10.2</v>
      </c>
      <c r="M21" s="9" t="str">
        <f t="shared" si="3"/>
        <v>劣悪</v>
      </c>
      <c r="N21" s="125" t="str">
        <f t="shared" si="4"/>
        <v>回収</v>
      </c>
      <c r="Q21" s="148" t="s">
        <v>916</v>
      </c>
      <c r="R21" s="65" t="s">
        <v>149</v>
      </c>
    </row>
    <row r="22" spans="2:18" ht="12.75">
      <c r="B22" s="288"/>
      <c r="C22" s="123" t="s">
        <v>917</v>
      </c>
      <c r="D22" s="169">
        <v>2.2</v>
      </c>
      <c r="E22" s="169">
        <v>1</v>
      </c>
      <c r="F22" s="169">
        <v>3.5</v>
      </c>
      <c r="G22" s="169">
        <v>3.6</v>
      </c>
      <c r="H22" s="169">
        <v>3.4</v>
      </c>
      <c r="I22" s="169">
        <f t="shared" si="0"/>
        <v>2.74</v>
      </c>
      <c r="J22" s="170" t="s">
        <v>918</v>
      </c>
      <c r="K22" s="171">
        <f t="shared" si="1"/>
        <v>1.1</v>
      </c>
      <c r="L22" s="171">
        <f t="shared" si="2"/>
        <v>3.3000000000000003</v>
      </c>
      <c r="M22" s="9" t="str">
        <f t="shared" si="3"/>
        <v>並</v>
      </c>
      <c r="N22" s="125" t="str">
        <f t="shared" si="4"/>
        <v>再点検</v>
      </c>
      <c r="Q22" s="148" t="s">
        <v>919</v>
      </c>
      <c r="R22" s="65" t="s">
        <v>154</v>
      </c>
    </row>
    <row r="23" spans="2:18" ht="12.75">
      <c r="B23" s="288"/>
      <c r="C23" s="123" t="s">
        <v>920</v>
      </c>
      <c r="D23" s="169">
        <v>0.3</v>
      </c>
      <c r="E23" s="169">
        <v>-0.2</v>
      </c>
      <c r="F23" s="169">
        <v>0.5</v>
      </c>
      <c r="G23" s="169">
        <v>0.4</v>
      </c>
      <c r="H23" s="169">
        <v>0.7</v>
      </c>
      <c r="I23" s="169">
        <f t="shared" si="0"/>
        <v>0.33999999999999997</v>
      </c>
      <c r="J23" s="170" t="s">
        <v>921</v>
      </c>
      <c r="K23" s="171">
        <f t="shared" si="1"/>
        <v>0.3</v>
      </c>
      <c r="L23" s="171">
        <f t="shared" si="2"/>
        <v>0.8999999999999999</v>
      </c>
      <c r="M23" s="9" t="str">
        <f t="shared" si="3"/>
        <v>良</v>
      </c>
      <c r="N23" s="125" t="str">
        <f t="shared" si="4"/>
        <v>再点検</v>
      </c>
      <c r="Q23" s="148" t="s">
        <v>922</v>
      </c>
      <c r="R23" s="65" t="s">
        <v>145</v>
      </c>
    </row>
    <row r="24" spans="2:18" ht="13.5" thickBot="1">
      <c r="B24" s="289"/>
      <c r="C24" s="186" t="s">
        <v>923</v>
      </c>
      <c r="D24" s="187">
        <v>-3.4</v>
      </c>
      <c r="E24" s="187">
        <v>-4.2</v>
      </c>
      <c r="F24" s="187">
        <v>-4.2</v>
      </c>
      <c r="G24" s="187">
        <v>-3</v>
      </c>
      <c r="H24" s="187">
        <v>-3.6</v>
      </c>
      <c r="I24" s="187">
        <f t="shared" si="0"/>
        <v>-3.6800000000000006</v>
      </c>
      <c r="J24" s="188" t="s">
        <v>924</v>
      </c>
      <c r="K24" s="189">
        <f t="shared" si="1"/>
        <v>0.5</v>
      </c>
      <c r="L24" s="189">
        <f t="shared" si="2"/>
        <v>1.5</v>
      </c>
      <c r="M24" s="36" t="str">
        <f t="shared" si="3"/>
        <v>良</v>
      </c>
      <c r="N24" s="190" t="str">
        <f t="shared" si="4"/>
        <v>回収</v>
      </c>
      <c r="Q24" s="148" t="s">
        <v>925</v>
      </c>
      <c r="R24" s="65" t="s">
        <v>203</v>
      </c>
    </row>
    <row r="25" spans="2:18" ht="12.75">
      <c r="B25" s="290" t="s">
        <v>337</v>
      </c>
      <c r="C25" s="181" t="s">
        <v>1010</v>
      </c>
      <c r="D25" s="182">
        <v>12.1</v>
      </c>
      <c r="E25" s="182">
        <v>3.3</v>
      </c>
      <c r="F25" s="182">
        <v>8.4</v>
      </c>
      <c r="G25" s="182">
        <v>10.9</v>
      </c>
      <c r="H25" s="182">
        <v>1.2</v>
      </c>
      <c r="I25" s="182">
        <f t="shared" si="0"/>
        <v>7.18</v>
      </c>
      <c r="J25" s="183" t="s">
        <v>1011</v>
      </c>
      <c r="K25" s="184">
        <f t="shared" si="1"/>
        <v>4.8</v>
      </c>
      <c r="L25" s="184">
        <f t="shared" si="2"/>
        <v>14.399999999999999</v>
      </c>
      <c r="M25" s="35" t="str">
        <f t="shared" si="3"/>
        <v>劣悪</v>
      </c>
      <c r="N25" s="185" t="str">
        <f t="shared" si="4"/>
        <v>再点検</v>
      </c>
      <c r="Q25" s="148" t="s">
        <v>1012</v>
      </c>
      <c r="R25" s="65" t="s">
        <v>135</v>
      </c>
    </row>
    <row r="26" spans="2:18" ht="12.75">
      <c r="B26" s="288"/>
      <c r="C26" s="123" t="s">
        <v>338</v>
      </c>
      <c r="D26" s="169">
        <v>-2.5</v>
      </c>
      <c r="E26" s="169">
        <v>5.4</v>
      </c>
      <c r="F26" s="169">
        <v>6.5</v>
      </c>
      <c r="G26" s="169">
        <v>-2.4</v>
      </c>
      <c r="H26" s="169">
        <v>3</v>
      </c>
      <c r="I26" s="169">
        <f t="shared" si="0"/>
        <v>2</v>
      </c>
      <c r="J26" s="170" t="s">
        <v>431</v>
      </c>
      <c r="K26" s="171">
        <f t="shared" si="1"/>
        <v>4.3</v>
      </c>
      <c r="L26" s="171">
        <f t="shared" si="2"/>
        <v>12.899999999999999</v>
      </c>
      <c r="M26" s="9" t="str">
        <f t="shared" si="3"/>
        <v>劣悪</v>
      </c>
      <c r="N26" s="125" t="str">
        <f t="shared" si="4"/>
        <v>再点検</v>
      </c>
      <c r="Q26" s="148" t="s">
        <v>926</v>
      </c>
      <c r="R26" s="65" t="s">
        <v>137</v>
      </c>
    </row>
    <row r="27" spans="2:18" ht="13.5" thickBot="1">
      <c r="B27" s="291"/>
      <c r="C27" s="127" t="s">
        <v>432</v>
      </c>
      <c r="D27" s="172">
        <v>3.1</v>
      </c>
      <c r="E27" s="172">
        <v>2.8</v>
      </c>
      <c r="F27" s="172">
        <v>3.6</v>
      </c>
      <c r="G27" s="172">
        <v>3</v>
      </c>
      <c r="H27" s="172">
        <v>2.1</v>
      </c>
      <c r="I27" s="172">
        <f t="shared" si="0"/>
        <v>2.92</v>
      </c>
      <c r="J27" s="173" t="s">
        <v>433</v>
      </c>
      <c r="K27" s="174">
        <f t="shared" si="1"/>
        <v>0.5</v>
      </c>
      <c r="L27" s="174">
        <f t="shared" si="2"/>
        <v>1.5</v>
      </c>
      <c r="M27" s="25" t="str">
        <f t="shared" si="3"/>
        <v>良</v>
      </c>
      <c r="N27" s="128">
        <f t="shared" si="4"/>
      </c>
      <c r="Q27" s="148" t="s">
        <v>927</v>
      </c>
      <c r="R27" s="65" t="s">
        <v>143</v>
      </c>
    </row>
    <row r="28" spans="17:18" ht="12.75">
      <c r="Q28" s="148" t="s">
        <v>928</v>
      </c>
      <c r="R28" s="65" t="s">
        <v>156</v>
      </c>
    </row>
    <row r="29" spans="17:18" ht="13.5" thickBot="1">
      <c r="Q29" s="148" t="s">
        <v>929</v>
      </c>
      <c r="R29" s="65" t="s">
        <v>165</v>
      </c>
    </row>
    <row r="30" spans="2:18" ht="12.75">
      <c r="B30" s="269" t="s">
        <v>350</v>
      </c>
      <c r="C30" s="270"/>
      <c r="D30" s="270"/>
      <c r="E30" s="270"/>
      <c r="F30" s="270"/>
      <c r="G30" s="270" t="s">
        <v>351</v>
      </c>
      <c r="H30" s="270"/>
      <c r="I30" s="270"/>
      <c r="J30" s="285" t="s">
        <v>342</v>
      </c>
      <c r="K30" s="285"/>
      <c r="L30" s="270" t="s">
        <v>340</v>
      </c>
      <c r="M30" s="270"/>
      <c r="N30" s="286"/>
      <c r="Q30" s="148" t="s">
        <v>930</v>
      </c>
      <c r="R30" s="65" t="s">
        <v>183</v>
      </c>
    </row>
    <row r="31" spans="2:18" ht="13.5" thickBot="1">
      <c r="B31" s="271" t="s">
        <v>341</v>
      </c>
      <c r="C31" s="272"/>
      <c r="D31" s="272"/>
      <c r="E31" s="272"/>
      <c r="F31" s="272"/>
      <c r="G31" s="281" t="str">
        <f>INDEX(C8:C27,MATCH(MAX(K8:K27),K8:K27,FALSE))</f>
        <v>ポテトサラダ</v>
      </c>
      <c r="H31" s="281"/>
      <c r="I31" s="281"/>
      <c r="J31" s="280" t="str">
        <f>VLOOKUP(G31,$C$8:$J$27,8,FALSE)</f>
        <v>KF-SM</v>
      </c>
      <c r="K31" s="280"/>
      <c r="L31" s="281" t="str">
        <f>VLOOKUP(RIGHT(J31,LEN(J31)-FIND("-",J31)),作業者名,2,FALSE)</f>
        <v>園部　幹夫</v>
      </c>
      <c r="M31" s="281"/>
      <c r="N31" s="282"/>
      <c r="Q31" s="56" t="s">
        <v>931</v>
      </c>
      <c r="R31" s="101" t="s">
        <v>172</v>
      </c>
    </row>
    <row r="32" spans="2:14" ht="13.5" thickBot="1">
      <c r="B32" s="273" t="s">
        <v>343</v>
      </c>
      <c r="C32" s="274"/>
      <c r="D32" s="274"/>
      <c r="E32" s="274"/>
      <c r="F32" s="274"/>
      <c r="G32" s="278" t="str">
        <f>INDEX(C8:C27,MATCH(MIN(I8:I27),I8:I27,FALSE))</f>
        <v>セレベス</v>
      </c>
      <c r="H32" s="278"/>
      <c r="I32" s="278"/>
      <c r="J32" s="277" t="str">
        <f>VLOOKUP(G32,$C$8:$J$27,8,FALSE)</f>
        <v>VF-EY</v>
      </c>
      <c r="K32" s="277"/>
      <c r="L32" s="278" t="str">
        <f>VLOOKUP(RIGHT(J32,LEN(J32)-FIND("-",J32)),作業者名,2,FALSE)</f>
        <v>江川　良治</v>
      </c>
      <c r="M32" s="278"/>
      <c r="N32" s="279"/>
    </row>
    <row r="33" ht="13.5" thickBot="1"/>
    <row r="34" spans="2:8" ht="13.5" thickBot="1">
      <c r="B34" s="292" t="s">
        <v>344</v>
      </c>
      <c r="C34" s="293"/>
      <c r="D34" s="293"/>
      <c r="E34" s="293"/>
      <c r="F34" s="293"/>
      <c r="G34" s="294">
        <f>SUMIF(D8:H27,"&lt;0")/COUNTIF(D8:H27,"&lt;0")</f>
        <v>-3.960606060606061</v>
      </c>
      <c r="H34" s="295"/>
    </row>
  </sheetData>
  <mergeCells count="30">
    <mergeCell ref="B4:N4"/>
    <mergeCell ref="J5:N5"/>
    <mergeCell ref="J32:K32"/>
    <mergeCell ref="L32:N32"/>
    <mergeCell ref="J31:K31"/>
    <mergeCell ref="L31:N31"/>
    <mergeCell ref="M6:M7"/>
    <mergeCell ref="N6:N7"/>
    <mergeCell ref="B6:B7"/>
    <mergeCell ref="C6:C7"/>
    <mergeCell ref="B34:F34"/>
    <mergeCell ref="G34:H34"/>
    <mergeCell ref="G30:I30"/>
    <mergeCell ref="G31:I31"/>
    <mergeCell ref="G32:I32"/>
    <mergeCell ref="B30:F30"/>
    <mergeCell ref="B31:F31"/>
    <mergeCell ref="B32:F32"/>
    <mergeCell ref="J30:K30"/>
    <mergeCell ref="L30:N30"/>
    <mergeCell ref="B13:B16"/>
    <mergeCell ref="B17:B19"/>
    <mergeCell ref="B20:B24"/>
    <mergeCell ref="D6:I6"/>
    <mergeCell ref="B8:B12"/>
    <mergeCell ref="P6:Q6"/>
    <mergeCell ref="B25:B27"/>
    <mergeCell ref="J6:J7"/>
    <mergeCell ref="K6:K7"/>
    <mergeCell ref="L6:L7"/>
  </mergeCells>
  <printOptions/>
  <pageMargins left="0.75" right="0.75" top="1" bottom="1" header="0.512" footer="0.512"/>
  <pageSetup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9"/>
  <dimension ref="A1:E108"/>
  <sheetViews>
    <sheetView workbookViewId="0" topLeftCell="A1">
      <selection activeCell="A1" sqref="A1"/>
    </sheetView>
  </sheetViews>
  <sheetFormatPr defaultColWidth="9.00390625" defaultRowHeight="13.5" outlineLevelRow="3"/>
  <sheetData>
    <row r="1" spans="1:5" ht="12.75">
      <c r="A1" s="16" t="s">
        <v>353</v>
      </c>
      <c r="B1" s="16" t="s">
        <v>310</v>
      </c>
      <c r="C1" s="16" t="s">
        <v>17</v>
      </c>
      <c r="D1" s="16" t="s">
        <v>354</v>
      </c>
      <c r="E1" s="16" t="s">
        <v>314</v>
      </c>
    </row>
    <row r="2" spans="1:5" ht="12.75" hidden="1" outlineLevel="3">
      <c r="A2" s="191">
        <v>39457</v>
      </c>
      <c r="B2" s="1" t="s">
        <v>328</v>
      </c>
      <c r="C2" s="1" t="s">
        <v>330</v>
      </c>
      <c r="D2" s="192">
        <v>-2.5</v>
      </c>
      <c r="E2" s="193">
        <v>0.4</v>
      </c>
    </row>
    <row r="3" spans="1:5" ht="12.75" hidden="1" outlineLevel="3">
      <c r="A3" s="191">
        <v>39467</v>
      </c>
      <c r="B3" s="1" t="s">
        <v>328</v>
      </c>
      <c r="C3" s="1" t="s">
        <v>330</v>
      </c>
      <c r="D3" s="192">
        <v>0.5</v>
      </c>
      <c r="E3" s="193">
        <v>0.5</v>
      </c>
    </row>
    <row r="4" spans="1:5" ht="12.75" hidden="1" outlineLevel="3">
      <c r="A4" s="191">
        <v>39477</v>
      </c>
      <c r="B4" s="1" t="s">
        <v>328</v>
      </c>
      <c r="C4" s="1" t="s">
        <v>330</v>
      </c>
      <c r="D4" s="192">
        <v>0.5</v>
      </c>
      <c r="E4" s="193">
        <v>0.4</v>
      </c>
    </row>
    <row r="5" spans="1:5" ht="12.75" outlineLevel="2" collapsed="1">
      <c r="A5" s="191"/>
      <c r="B5" s="1"/>
      <c r="C5" s="194" t="s">
        <v>367</v>
      </c>
      <c r="D5" s="192">
        <f>SUBTOTAL(1,D2:D4)</f>
        <v>-0.5</v>
      </c>
      <c r="E5" s="193">
        <f>SUBTOTAL(1,E2:E4)</f>
        <v>0.43333333333333335</v>
      </c>
    </row>
    <row r="6" spans="1:5" ht="12.75" hidden="1" outlineLevel="3">
      <c r="A6" s="191">
        <v>39457</v>
      </c>
      <c r="B6" s="1" t="s">
        <v>328</v>
      </c>
      <c r="C6" s="1" t="s">
        <v>329</v>
      </c>
      <c r="D6" s="192">
        <v>-1.5</v>
      </c>
      <c r="E6" s="193">
        <v>0.3</v>
      </c>
    </row>
    <row r="7" spans="1:5" ht="12.75" hidden="1" outlineLevel="3">
      <c r="A7" s="191">
        <v>39467</v>
      </c>
      <c r="B7" s="1" t="s">
        <v>328</v>
      </c>
      <c r="C7" s="1" t="s">
        <v>329</v>
      </c>
      <c r="D7" s="192">
        <v>2.1</v>
      </c>
      <c r="E7" s="193">
        <v>0.2</v>
      </c>
    </row>
    <row r="8" spans="1:5" ht="12.75" hidden="1" outlineLevel="3">
      <c r="A8" s="191">
        <v>39477</v>
      </c>
      <c r="B8" s="1" t="s">
        <v>328</v>
      </c>
      <c r="C8" s="1" t="s">
        <v>329</v>
      </c>
      <c r="D8" s="192">
        <v>2</v>
      </c>
      <c r="E8" s="193">
        <v>0.2</v>
      </c>
    </row>
    <row r="9" spans="1:5" ht="12.75" outlineLevel="2" collapsed="1">
      <c r="A9" s="191"/>
      <c r="B9" s="1"/>
      <c r="C9" s="194" t="s">
        <v>368</v>
      </c>
      <c r="D9" s="192">
        <f>SUBTOTAL(1,D6:D8)</f>
        <v>0.8666666666666667</v>
      </c>
      <c r="E9" s="193">
        <f>SUBTOTAL(1,E6:E8)</f>
        <v>0.2333333333333333</v>
      </c>
    </row>
    <row r="10" spans="1:5" ht="12.75" hidden="1" outlineLevel="3">
      <c r="A10" s="191">
        <v>39457</v>
      </c>
      <c r="B10" s="1" t="s">
        <v>328</v>
      </c>
      <c r="C10" s="1" t="s">
        <v>356</v>
      </c>
      <c r="D10" s="192">
        <v>0.7</v>
      </c>
      <c r="E10" s="193">
        <v>0.2</v>
      </c>
    </row>
    <row r="11" spans="1:5" ht="12.75" hidden="1" outlineLevel="3">
      <c r="A11" s="191">
        <v>39467</v>
      </c>
      <c r="B11" s="1" t="s">
        <v>328</v>
      </c>
      <c r="C11" s="1" t="s">
        <v>356</v>
      </c>
      <c r="D11" s="192">
        <v>0.7</v>
      </c>
      <c r="E11" s="193">
        <v>0.3</v>
      </c>
    </row>
    <row r="12" spans="1:5" ht="12.75" hidden="1" outlineLevel="3">
      <c r="A12" s="191">
        <v>39477</v>
      </c>
      <c r="B12" s="1" t="s">
        <v>328</v>
      </c>
      <c r="C12" s="1" t="s">
        <v>356</v>
      </c>
      <c r="D12" s="192">
        <v>0.8</v>
      </c>
      <c r="E12" s="193">
        <v>0.4</v>
      </c>
    </row>
    <row r="13" spans="1:5" ht="12.75" outlineLevel="2" collapsed="1">
      <c r="A13" s="191"/>
      <c r="B13" s="1"/>
      <c r="C13" s="194" t="s">
        <v>369</v>
      </c>
      <c r="D13" s="192">
        <f>SUBTOTAL(1,D10:D12)</f>
        <v>0.7333333333333334</v>
      </c>
      <c r="E13" s="193">
        <f>SUBTOTAL(1,E10:E12)</f>
        <v>0.3</v>
      </c>
    </row>
    <row r="14" spans="1:5" ht="12.75" outlineLevel="1">
      <c r="A14" s="191"/>
      <c r="B14" s="129" t="s">
        <v>388</v>
      </c>
      <c r="C14" s="1"/>
      <c r="D14" s="192">
        <f>SUBTOTAL(1,D2:D12)</f>
        <v>0.36666666666666664</v>
      </c>
      <c r="E14" s="193">
        <f>SUBTOTAL(1,E2:E12)</f>
        <v>0.3222222222222222</v>
      </c>
    </row>
    <row r="15" spans="1:5" ht="12.75" hidden="1" outlineLevel="3">
      <c r="A15" s="191">
        <v>39457</v>
      </c>
      <c r="B15" s="1" t="s">
        <v>318</v>
      </c>
      <c r="C15" s="1" t="s">
        <v>319</v>
      </c>
      <c r="D15" s="192">
        <v>1.1</v>
      </c>
      <c r="E15" s="193">
        <v>0.4</v>
      </c>
    </row>
    <row r="16" spans="1:5" ht="12.75" hidden="1" outlineLevel="3">
      <c r="A16" s="191">
        <v>39467</v>
      </c>
      <c r="B16" s="1" t="s">
        <v>318</v>
      </c>
      <c r="C16" s="1" t="s">
        <v>319</v>
      </c>
      <c r="D16" s="192">
        <v>1.3</v>
      </c>
      <c r="E16" s="193">
        <v>0.4</v>
      </c>
    </row>
    <row r="17" spans="1:5" ht="12.75" hidden="1" outlineLevel="3">
      <c r="A17" s="191">
        <v>39477</v>
      </c>
      <c r="B17" s="1" t="s">
        <v>318</v>
      </c>
      <c r="C17" s="1" t="s">
        <v>319</v>
      </c>
      <c r="D17" s="192">
        <v>0.9</v>
      </c>
      <c r="E17" s="193">
        <v>0.3</v>
      </c>
    </row>
    <row r="18" spans="1:5" ht="12.75" outlineLevel="2" collapsed="1">
      <c r="A18" s="191"/>
      <c r="B18" s="1"/>
      <c r="C18" s="194" t="s">
        <v>370</v>
      </c>
      <c r="D18" s="192">
        <f>SUBTOTAL(1,D15:D17)</f>
        <v>1.1</v>
      </c>
      <c r="E18" s="193">
        <f>SUBTOTAL(1,E15:E17)</f>
        <v>0.3666666666666667</v>
      </c>
    </row>
    <row r="19" spans="1:5" ht="12.75" hidden="1" outlineLevel="3">
      <c r="A19" s="191">
        <v>39457</v>
      </c>
      <c r="B19" s="1" t="s">
        <v>318</v>
      </c>
      <c r="C19" s="1" t="s">
        <v>321</v>
      </c>
      <c r="D19" s="192">
        <v>3.5</v>
      </c>
      <c r="E19" s="193">
        <v>1.2</v>
      </c>
    </row>
    <row r="20" spans="1:5" ht="12.75" hidden="1" outlineLevel="3">
      <c r="A20" s="191">
        <v>39467</v>
      </c>
      <c r="B20" s="1" t="s">
        <v>318</v>
      </c>
      <c r="C20" s="1" t="s">
        <v>321</v>
      </c>
      <c r="D20" s="192">
        <v>2</v>
      </c>
      <c r="E20" s="193">
        <v>0.4</v>
      </c>
    </row>
    <row r="21" spans="1:5" ht="12.75" hidden="1" outlineLevel="3">
      <c r="A21" s="191">
        <v>39477</v>
      </c>
      <c r="B21" s="1" t="s">
        <v>318</v>
      </c>
      <c r="C21" s="1" t="s">
        <v>321</v>
      </c>
      <c r="D21" s="192">
        <v>1.3</v>
      </c>
      <c r="E21" s="193">
        <v>0.6</v>
      </c>
    </row>
    <row r="22" spans="1:5" ht="12.75" outlineLevel="2" collapsed="1">
      <c r="A22" s="191"/>
      <c r="B22" s="1"/>
      <c r="C22" s="194" t="s">
        <v>371</v>
      </c>
      <c r="D22" s="192">
        <f>SUBTOTAL(1,D19:D21)</f>
        <v>2.2666666666666666</v>
      </c>
      <c r="E22" s="193">
        <f>SUBTOTAL(1,E19:E21)</f>
        <v>0.7333333333333334</v>
      </c>
    </row>
    <row r="23" spans="1:5" ht="12.75" hidden="1" outlineLevel="3">
      <c r="A23" s="191">
        <v>39457</v>
      </c>
      <c r="B23" s="1" t="s">
        <v>318</v>
      </c>
      <c r="C23" s="1" t="s">
        <v>322</v>
      </c>
      <c r="D23" s="192">
        <v>-1.9</v>
      </c>
      <c r="E23" s="193">
        <v>1.1</v>
      </c>
    </row>
    <row r="24" spans="1:5" ht="12.75" hidden="1" outlineLevel="3">
      <c r="A24" s="191">
        <v>39467</v>
      </c>
      <c r="B24" s="1" t="s">
        <v>318</v>
      </c>
      <c r="C24" s="1" t="s">
        <v>322</v>
      </c>
      <c r="D24" s="192">
        <v>1.5</v>
      </c>
      <c r="E24" s="193">
        <v>0.6</v>
      </c>
    </row>
    <row r="25" spans="1:5" ht="12.75" hidden="1" outlineLevel="3">
      <c r="A25" s="191">
        <v>39477</v>
      </c>
      <c r="B25" s="1" t="s">
        <v>318</v>
      </c>
      <c r="C25" s="1" t="s">
        <v>322</v>
      </c>
      <c r="D25" s="192">
        <v>1.9</v>
      </c>
      <c r="E25" s="193">
        <v>0.8</v>
      </c>
    </row>
    <row r="26" spans="1:5" ht="12.75" outlineLevel="2" collapsed="1">
      <c r="A26" s="191"/>
      <c r="B26" s="1"/>
      <c r="C26" s="194" t="s">
        <v>372</v>
      </c>
      <c r="D26" s="192">
        <f>SUBTOTAL(1,D23:D25)</f>
        <v>0.5</v>
      </c>
      <c r="E26" s="193">
        <f>SUBTOTAL(1,E23:E25)</f>
        <v>0.8333333333333334</v>
      </c>
    </row>
    <row r="27" spans="1:5" ht="12.75" hidden="1" outlineLevel="3">
      <c r="A27" s="191">
        <v>39457</v>
      </c>
      <c r="B27" s="1" t="s">
        <v>318</v>
      </c>
      <c r="C27" s="1" t="s">
        <v>323</v>
      </c>
      <c r="D27" s="192">
        <v>1.1</v>
      </c>
      <c r="E27" s="193">
        <v>0.4</v>
      </c>
    </row>
    <row r="28" spans="1:5" ht="12.75" hidden="1" outlineLevel="3">
      <c r="A28" s="191">
        <v>39467</v>
      </c>
      <c r="B28" s="1" t="s">
        <v>318</v>
      </c>
      <c r="C28" s="1" t="s">
        <v>323</v>
      </c>
      <c r="D28" s="192">
        <v>0.6</v>
      </c>
      <c r="E28" s="193">
        <v>0.5</v>
      </c>
    </row>
    <row r="29" spans="1:5" ht="12.75" hidden="1" outlineLevel="3">
      <c r="A29" s="191">
        <v>39477</v>
      </c>
      <c r="B29" s="1" t="s">
        <v>318</v>
      </c>
      <c r="C29" s="1" t="s">
        <v>323</v>
      </c>
      <c r="D29" s="192">
        <v>0.7</v>
      </c>
      <c r="E29" s="193">
        <v>0.7</v>
      </c>
    </row>
    <row r="30" spans="1:5" ht="12.75" outlineLevel="2" collapsed="1">
      <c r="A30" s="191"/>
      <c r="B30" s="1"/>
      <c r="C30" s="194" t="s">
        <v>373</v>
      </c>
      <c r="D30" s="192">
        <f>SUBTOTAL(1,D27:D29)</f>
        <v>0.8000000000000002</v>
      </c>
      <c r="E30" s="193">
        <f>SUBTOTAL(1,E27:E29)</f>
        <v>0.5333333333333333</v>
      </c>
    </row>
    <row r="31" spans="1:5" ht="12.75" hidden="1" outlineLevel="3">
      <c r="A31" s="191">
        <v>39457</v>
      </c>
      <c r="B31" s="1" t="s">
        <v>318</v>
      </c>
      <c r="C31" s="1" t="s">
        <v>320</v>
      </c>
      <c r="D31" s="192">
        <v>1.7</v>
      </c>
      <c r="E31" s="193">
        <v>0.2</v>
      </c>
    </row>
    <row r="32" spans="1:5" ht="12.75" hidden="1" outlineLevel="3">
      <c r="A32" s="191">
        <v>39467</v>
      </c>
      <c r="B32" s="1" t="s">
        <v>318</v>
      </c>
      <c r="C32" s="1" t="s">
        <v>320</v>
      </c>
      <c r="D32" s="192">
        <v>1.7</v>
      </c>
      <c r="E32" s="193">
        <v>0.3</v>
      </c>
    </row>
    <row r="33" spans="1:5" ht="12.75" hidden="1" outlineLevel="3">
      <c r="A33" s="191">
        <v>39477</v>
      </c>
      <c r="B33" s="1" t="s">
        <v>318</v>
      </c>
      <c r="C33" s="1" t="s">
        <v>320</v>
      </c>
      <c r="D33" s="192">
        <v>0.7</v>
      </c>
      <c r="E33" s="193">
        <v>0.2</v>
      </c>
    </row>
    <row r="34" spans="1:5" ht="12.75" outlineLevel="2" collapsed="1">
      <c r="A34" s="191"/>
      <c r="B34" s="1"/>
      <c r="C34" s="194" t="s">
        <v>374</v>
      </c>
      <c r="D34" s="192">
        <f>SUBTOTAL(1,D31:D33)</f>
        <v>1.3666666666666665</v>
      </c>
      <c r="E34" s="193">
        <f>SUBTOTAL(1,E31:E33)</f>
        <v>0.2333333333333333</v>
      </c>
    </row>
    <row r="35" spans="1:5" ht="12.75" outlineLevel="1">
      <c r="A35" s="191"/>
      <c r="B35" s="194" t="s">
        <v>389</v>
      </c>
      <c r="C35" s="1"/>
      <c r="D35" s="192">
        <f>SUBTOTAL(1,D15:D33)</f>
        <v>1.2066666666666666</v>
      </c>
      <c r="E35" s="193">
        <f>SUBTOTAL(1,E15:E33)</f>
        <v>0.5399999999999999</v>
      </c>
    </row>
    <row r="36" spans="1:5" ht="12.75" hidden="1" outlineLevel="3">
      <c r="A36" s="191">
        <v>39457</v>
      </c>
      <c r="B36" s="1" t="s">
        <v>331</v>
      </c>
      <c r="C36" s="1" t="s">
        <v>359</v>
      </c>
      <c r="D36" s="192">
        <v>2.7</v>
      </c>
      <c r="E36" s="193">
        <v>1.2</v>
      </c>
    </row>
    <row r="37" spans="1:5" ht="12.75" hidden="1" outlineLevel="3">
      <c r="A37" s="191">
        <v>39467</v>
      </c>
      <c r="B37" s="1" t="s">
        <v>331</v>
      </c>
      <c r="C37" s="1" t="s">
        <v>359</v>
      </c>
      <c r="D37" s="192">
        <v>3</v>
      </c>
      <c r="E37" s="193">
        <v>0.7</v>
      </c>
    </row>
    <row r="38" spans="1:5" ht="12.75" hidden="1" outlineLevel="3">
      <c r="A38" s="191">
        <v>39477</v>
      </c>
      <c r="B38" s="1" t="s">
        <v>331</v>
      </c>
      <c r="C38" s="1" t="s">
        <v>359</v>
      </c>
      <c r="D38" s="192">
        <v>1.3</v>
      </c>
      <c r="E38" s="193">
        <v>0.7</v>
      </c>
    </row>
    <row r="39" spans="1:5" ht="12.75" outlineLevel="2" collapsed="1">
      <c r="A39" s="191"/>
      <c r="B39" s="1"/>
      <c r="C39" s="194" t="s">
        <v>375</v>
      </c>
      <c r="D39" s="192">
        <f>SUBTOTAL(1,D36:D38)</f>
        <v>2.3333333333333335</v>
      </c>
      <c r="E39" s="193">
        <f>SUBTOTAL(1,E36:E38)</f>
        <v>0.8666666666666666</v>
      </c>
    </row>
    <row r="40" spans="1:5" ht="12.75" hidden="1" outlineLevel="3">
      <c r="A40" s="191">
        <v>39457</v>
      </c>
      <c r="B40" s="1" t="s">
        <v>331</v>
      </c>
      <c r="C40" s="1" t="s">
        <v>361</v>
      </c>
      <c r="D40" s="192">
        <v>-3.7</v>
      </c>
      <c r="E40" s="193">
        <v>0.6</v>
      </c>
    </row>
    <row r="41" spans="1:5" ht="12.75" hidden="1" outlineLevel="3">
      <c r="A41" s="191">
        <v>39467</v>
      </c>
      <c r="B41" s="1" t="s">
        <v>331</v>
      </c>
      <c r="C41" s="1" t="s">
        <v>361</v>
      </c>
      <c r="D41" s="192">
        <v>-0.5</v>
      </c>
      <c r="E41" s="193">
        <v>0.3</v>
      </c>
    </row>
    <row r="42" spans="1:5" ht="12.75" hidden="1" outlineLevel="3">
      <c r="A42" s="191">
        <v>39477</v>
      </c>
      <c r="B42" s="1" t="s">
        <v>331</v>
      </c>
      <c r="C42" s="1" t="s">
        <v>361</v>
      </c>
      <c r="D42" s="192">
        <v>2</v>
      </c>
      <c r="E42" s="193">
        <v>1.1</v>
      </c>
    </row>
    <row r="43" spans="1:5" ht="12.75" outlineLevel="2" collapsed="1">
      <c r="A43" s="191"/>
      <c r="B43" s="1"/>
      <c r="C43" s="194" t="s">
        <v>376</v>
      </c>
      <c r="D43" s="192">
        <f>SUBTOTAL(1,D40:D42)</f>
        <v>-0.7333333333333334</v>
      </c>
      <c r="E43" s="193">
        <f>SUBTOTAL(1,E40:E42)</f>
        <v>0.6666666666666666</v>
      </c>
    </row>
    <row r="44" spans="1:5" ht="12.75" hidden="1" outlineLevel="3">
      <c r="A44" s="191">
        <v>39457</v>
      </c>
      <c r="B44" s="1" t="s">
        <v>331</v>
      </c>
      <c r="C44" s="1" t="s">
        <v>357</v>
      </c>
      <c r="D44" s="192">
        <v>-9.6</v>
      </c>
      <c r="E44" s="193">
        <v>2.2</v>
      </c>
    </row>
    <row r="45" spans="1:5" ht="12.75" hidden="1" outlineLevel="3">
      <c r="A45" s="191">
        <v>39467</v>
      </c>
      <c r="B45" s="1" t="s">
        <v>331</v>
      </c>
      <c r="C45" s="1" t="s">
        <v>357</v>
      </c>
      <c r="D45" s="192">
        <v>4.8</v>
      </c>
      <c r="E45" s="193">
        <v>1.4</v>
      </c>
    </row>
    <row r="46" spans="1:5" ht="12.75" hidden="1" outlineLevel="3">
      <c r="A46" s="191">
        <v>39477</v>
      </c>
      <c r="B46" s="1" t="s">
        <v>331</v>
      </c>
      <c r="C46" s="1" t="s">
        <v>357</v>
      </c>
      <c r="D46" s="192">
        <v>2.1</v>
      </c>
      <c r="E46" s="193">
        <v>1.3</v>
      </c>
    </row>
    <row r="47" spans="1:5" ht="12.75" outlineLevel="2" collapsed="1">
      <c r="A47" s="191"/>
      <c r="B47" s="1"/>
      <c r="C47" s="194" t="s">
        <v>377</v>
      </c>
      <c r="D47" s="192">
        <f>SUBTOTAL(1,D44:D46)</f>
        <v>-0.8999999999999999</v>
      </c>
      <c r="E47" s="193">
        <f>SUBTOTAL(1,E44:E46)</f>
        <v>1.6333333333333335</v>
      </c>
    </row>
    <row r="48" spans="1:5" ht="12.75" hidden="1" outlineLevel="3">
      <c r="A48" s="191">
        <v>39457</v>
      </c>
      <c r="B48" s="1" t="s">
        <v>331</v>
      </c>
      <c r="C48" s="1" t="s">
        <v>360</v>
      </c>
      <c r="D48" s="192">
        <v>0.3</v>
      </c>
      <c r="E48" s="193">
        <v>0.4</v>
      </c>
    </row>
    <row r="49" spans="1:5" ht="12.75" hidden="1" outlineLevel="3">
      <c r="A49" s="191">
        <v>39467</v>
      </c>
      <c r="B49" s="1" t="s">
        <v>331</v>
      </c>
      <c r="C49" s="1" t="s">
        <v>360</v>
      </c>
      <c r="D49" s="192">
        <v>-2.3</v>
      </c>
      <c r="E49" s="193">
        <v>0.4</v>
      </c>
    </row>
    <row r="50" spans="1:5" ht="12.75" hidden="1" outlineLevel="3">
      <c r="A50" s="191">
        <v>39477</v>
      </c>
      <c r="B50" s="1" t="s">
        <v>331</v>
      </c>
      <c r="C50" s="1" t="s">
        <v>360</v>
      </c>
      <c r="D50" s="192">
        <v>1.5</v>
      </c>
      <c r="E50" s="193">
        <v>0.3</v>
      </c>
    </row>
    <row r="51" spans="1:5" ht="12.75" outlineLevel="2" collapsed="1">
      <c r="A51" s="191"/>
      <c r="B51" s="1"/>
      <c r="C51" s="194" t="s">
        <v>378</v>
      </c>
      <c r="D51" s="192">
        <f>SUBTOTAL(1,D48:D50)</f>
        <v>-0.1666666666666666</v>
      </c>
      <c r="E51" s="193">
        <f>SUBTOTAL(1,E48:E50)</f>
        <v>0.3666666666666667</v>
      </c>
    </row>
    <row r="52" spans="1:5" ht="12.75" hidden="1" outlineLevel="3">
      <c r="A52" s="191">
        <v>39457</v>
      </c>
      <c r="B52" s="1" t="s">
        <v>331</v>
      </c>
      <c r="C52" s="1" t="s">
        <v>358</v>
      </c>
      <c r="D52" s="192">
        <v>-6</v>
      </c>
      <c r="E52" s="193">
        <v>3.4</v>
      </c>
    </row>
    <row r="53" spans="1:5" ht="12.75" hidden="1" outlineLevel="3">
      <c r="A53" s="191">
        <v>39467</v>
      </c>
      <c r="B53" s="1" t="s">
        <v>331</v>
      </c>
      <c r="C53" s="1" t="s">
        <v>358</v>
      </c>
      <c r="D53" s="192">
        <v>6.5</v>
      </c>
      <c r="E53" s="193">
        <v>2.8</v>
      </c>
    </row>
    <row r="54" spans="1:5" ht="12.75" hidden="1" outlineLevel="3">
      <c r="A54" s="191">
        <v>39477</v>
      </c>
      <c r="B54" s="1" t="s">
        <v>331</v>
      </c>
      <c r="C54" s="1" t="s">
        <v>358</v>
      </c>
      <c r="D54" s="192">
        <v>1.6</v>
      </c>
      <c r="E54" s="193">
        <v>2.5</v>
      </c>
    </row>
    <row r="55" spans="1:5" ht="12.75" outlineLevel="2" collapsed="1">
      <c r="A55" s="191"/>
      <c r="B55" s="1"/>
      <c r="C55" s="194" t="s">
        <v>379</v>
      </c>
      <c r="D55" s="192">
        <f>SUBTOTAL(1,D52:D54)</f>
        <v>0.7000000000000001</v>
      </c>
      <c r="E55" s="193">
        <f>SUBTOTAL(1,E52:E54)</f>
        <v>2.9</v>
      </c>
    </row>
    <row r="56" spans="1:5" ht="12.75" outlineLevel="1">
      <c r="A56" s="191"/>
      <c r="B56" s="194" t="s">
        <v>390</v>
      </c>
      <c r="C56" s="1"/>
      <c r="D56" s="192">
        <f>SUBTOTAL(1,D36:D54)</f>
        <v>0.24666666666666665</v>
      </c>
      <c r="E56" s="193">
        <f>SUBTOTAL(1,E36:E54)</f>
        <v>1.2866666666666666</v>
      </c>
    </row>
    <row r="57" spans="1:5" ht="12.75" hidden="1" outlineLevel="3">
      <c r="A57" s="191">
        <v>39457</v>
      </c>
      <c r="B57" s="1" t="s">
        <v>324</v>
      </c>
      <c r="C57" s="1" t="s">
        <v>326</v>
      </c>
      <c r="D57" s="192">
        <v>3</v>
      </c>
      <c r="E57" s="193">
        <v>1.2</v>
      </c>
    </row>
    <row r="58" spans="1:5" ht="12.75" hidden="1" outlineLevel="3">
      <c r="A58" s="191">
        <v>39467</v>
      </c>
      <c r="B58" s="1" t="s">
        <v>324</v>
      </c>
      <c r="C58" s="1" t="s">
        <v>326</v>
      </c>
      <c r="D58" s="192">
        <v>1.9</v>
      </c>
      <c r="E58" s="193">
        <v>0.8</v>
      </c>
    </row>
    <row r="59" spans="1:5" ht="12.75" hidden="1" outlineLevel="3">
      <c r="A59" s="191">
        <v>39477</v>
      </c>
      <c r="B59" s="1" t="s">
        <v>324</v>
      </c>
      <c r="C59" s="1" t="s">
        <v>326</v>
      </c>
      <c r="D59" s="192">
        <v>1.1</v>
      </c>
      <c r="E59" s="193">
        <v>0.8</v>
      </c>
    </row>
    <row r="60" spans="1:5" ht="12.75" outlineLevel="2" collapsed="1">
      <c r="A60" s="191"/>
      <c r="B60" s="1"/>
      <c r="C60" s="194" t="s">
        <v>380</v>
      </c>
      <c r="D60" s="192">
        <f>SUBTOTAL(1,D57:D59)</f>
        <v>2</v>
      </c>
      <c r="E60" s="193">
        <f>SUBTOTAL(1,E57:E59)</f>
        <v>0.9333333333333332</v>
      </c>
    </row>
    <row r="61" spans="1:5" ht="12.75" hidden="1" outlineLevel="3">
      <c r="A61" s="191">
        <v>39457</v>
      </c>
      <c r="B61" s="1" t="s">
        <v>324</v>
      </c>
      <c r="C61" s="1" t="s">
        <v>327</v>
      </c>
      <c r="D61" s="192">
        <v>3.8</v>
      </c>
      <c r="E61" s="193">
        <v>0.9</v>
      </c>
    </row>
    <row r="62" spans="1:5" ht="12.75" hidden="1" outlineLevel="3">
      <c r="A62" s="191">
        <v>39467</v>
      </c>
      <c r="B62" s="1" t="s">
        <v>324</v>
      </c>
      <c r="C62" s="1" t="s">
        <v>327</v>
      </c>
      <c r="D62" s="192">
        <v>1.3</v>
      </c>
      <c r="E62" s="193">
        <v>0.7</v>
      </c>
    </row>
    <row r="63" spans="1:5" ht="12.75" hidden="1" outlineLevel="3">
      <c r="A63" s="191">
        <v>39477</v>
      </c>
      <c r="B63" s="1" t="s">
        <v>324</v>
      </c>
      <c r="C63" s="1" t="s">
        <v>327</v>
      </c>
      <c r="D63" s="192">
        <v>1.6</v>
      </c>
      <c r="E63" s="193">
        <v>0.6</v>
      </c>
    </row>
    <row r="64" spans="1:5" ht="12.75" outlineLevel="2" collapsed="1">
      <c r="A64" s="191"/>
      <c r="B64" s="1"/>
      <c r="C64" s="194" t="s">
        <v>381</v>
      </c>
      <c r="D64" s="192">
        <f>SUBTOTAL(1,D61:D63)</f>
        <v>2.233333333333333</v>
      </c>
      <c r="E64" s="193">
        <f>SUBTOTAL(1,E61:E63)</f>
        <v>0.7333333333333334</v>
      </c>
    </row>
    <row r="65" spans="1:5" ht="12.75" hidden="1" outlineLevel="3">
      <c r="A65" s="191">
        <v>39457</v>
      </c>
      <c r="B65" s="1" t="s">
        <v>324</v>
      </c>
      <c r="C65" s="1" t="s">
        <v>325</v>
      </c>
      <c r="D65" s="192">
        <v>2.6</v>
      </c>
      <c r="E65" s="193">
        <v>0.6</v>
      </c>
    </row>
    <row r="66" spans="1:5" ht="12.75" hidden="1" outlineLevel="3">
      <c r="A66" s="191">
        <v>39467</v>
      </c>
      <c r="B66" s="1" t="s">
        <v>324</v>
      </c>
      <c r="C66" s="1" t="s">
        <v>325</v>
      </c>
      <c r="D66" s="192">
        <v>1.7</v>
      </c>
      <c r="E66" s="193">
        <v>0.7</v>
      </c>
    </row>
    <row r="67" spans="1:5" ht="12.75" hidden="1" outlineLevel="3">
      <c r="A67" s="191">
        <v>39477</v>
      </c>
      <c r="B67" s="1" t="s">
        <v>324</v>
      </c>
      <c r="C67" s="1" t="s">
        <v>325</v>
      </c>
      <c r="D67" s="192">
        <v>0.7</v>
      </c>
      <c r="E67" s="193">
        <v>0.6</v>
      </c>
    </row>
    <row r="68" spans="1:5" ht="12.75" outlineLevel="2" collapsed="1">
      <c r="A68" s="191"/>
      <c r="B68" s="1"/>
      <c r="C68" s="194" t="s">
        <v>382</v>
      </c>
      <c r="D68" s="192">
        <f>SUBTOTAL(1,D65:D67)</f>
        <v>1.6666666666666667</v>
      </c>
      <c r="E68" s="193">
        <f>SUBTOTAL(1,E65:E67)</f>
        <v>0.6333333333333333</v>
      </c>
    </row>
    <row r="69" spans="1:5" ht="12.75" hidden="1" outlineLevel="3">
      <c r="A69" s="191">
        <v>39457</v>
      </c>
      <c r="B69" s="1" t="s">
        <v>324</v>
      </c>
      <c r="C69" s="1" t="s">
        <v>355</v>
      </c>
      <c r="D69" s="192">
        <v>2</v>
      </c>
      <c r="E69" s="193">
        <v>0.2</v>
      </c>
    </row>
    <row r="70" spans="1:5" ht="12.75" hidden="1" outlineLevel="3">
      <c r="A70" s="191">
        <v>39467</v>
      </c>
      <c r="B70" s="1" t="s">
        <v>324</v>
      </c>
      <c r="C70" s="1" t="s">
        <v>355</v>
      </c>
      <c r="D70" s="192">
        <v>1.7</v>
      </c>
      <c r="E70" s="193">
        <v>0.3</v>
      </c>
    </row>
    <row r="71" spans="1:5" ht="12.75" hidden="1" outlineLevel="3">
      <c r="A71" s="191">
        <v>39477</v>
      </c>
      <c r="B71" s="1" t="s">
        <v>324</v>
      </c>
      <c r="C71" s="1" t="s">
        <v>355</v>
      </c>
      <c r="D71" s="192">
        <v>0.6</v>
      </c>
      <c r="E71" s="193">
        <v>0.3</v>
      </c>
    </row>
    <row r="72" spans="1:5" ht="12.75" outlineLevel="2" collapsed="1">
      <c r="A72" s="191"/>
      <c r="B72" s="1"/>
      <c r="C72" s="194" t="s">
        <v>383</v>
      </c>
      <c r="D72" s="192">
        <f>SUBTOTAL(1,D69:D71)</f>
        <v>1.4333333333333333</v>
      </c>
      <c r="E72" s="193">
        <f>SUBTOTAL(1,E69:E71)</f>
        <v>0.26666666666666666</v>
      </c>
    </row>
    <row r="73" spans="1:5" ht="12.75" outlineLevel="1">
      <c r="A73" s="191"/>
      <c r="B73" s="194" t="s">
        <v>391</v>
      </c>
      <c r="C73" s="1"/>
      <c r="D73" s="192">
        <f>SUBTOTAL(1,D57:D71)</f>
        <v>1.8333333333333333</v>
      </c>
      <c r="E73" s="193">
        <f>SUBTOTAL(1,E57:E71)</f>
        <v>0.6416666666666665</v>
      </c>
    </row>
    <row r="74" spans="1:5" ht="12.75" hidden="1" outlineLevel="3">
      <c r="A74" s="191">
        <v>39457</v>
      </c>
      <c r="B74" s="1" t="s">
        <v>337</v>
      </c>
      <c r="C74" s="1" t="s">
        <v>363</v>
      </c>
      <c r="D74" s="192">
        <v>2.9</v>
      </c>
      <c r="E74" s="193">
        <v>0.6</v>
      </c>
    </row>
    <row r="75" spans="1:5" ht="12.75" hidden="1" outlineLevel="3">
      <c r="A75" s="191">
        <v>39467</v>
      </c>
      <c r="B75" s="1" t="s">
        <v>337</v>
      </c>
      <c r="C75" s="1" t="s">
        <v>363</v>
      </c>
      <c r="D75" s="192">
        <v>3.5</v>
      </c>
      <c r="E75" s="193">
        <v>0.4</v>
      </c>
    </row>
    <row r="76" spans="1:5" ht="12.75" hidden="1" outlineLevel="3">
      <c r="A76" s="191">
        <v>39477</v>
      </c>
      <c r="B76" s="1" t="s">
        <v>337</v>
      </c>
      <c r="C76" s="1" t="s">
        <v>363</v>
      </c>
      <c r="D76" s="192">
        <v>1.2</v>
      </c>
      <c r="E76" s="193">
        <v>1.9</v>
      </c>
    </row>
    <row r="77" spans="1:5" ht="12.75" outlineLevel="2" collapsed="1">
      <c r="A77" s="191"/>
      <c r="B77" s="1"/>
      <c r="C77" s="194" t="s">
        <v>384</v>
      </c>
      <c r="D77" s="192">
        <f>SUBTOTAL(1,D74:D76)</f>
        <v>2.5333333333333337</v>
      </c>
      <c r="E77" s="193">
        <f>SUBTOTAL(1,E74:E76)</f>
        <v>0.9666666666666667</v>
      </c>
    </row>
    <row r="78" spans="1:5" ht="12.75" hidden="1" outlineLevel="3">
      <c r="A78" s="191">
        <v>39457</v>
      </c>
      <c r="B78" s="1" t="s">
        <v>337</v>
      </c>
      <c r="C78" s="1" t="s">
        <v>338</v>
      </c>
      <c r="D78" s="192">
        <v>2</v>
      </c>
      <c r="E78" s="193">
        <v>4.3</v>
      </c>
    </row>
    <row r="79" spans="1:5" ht="12.75" hidden="1" outlineLevel="3">
      <c r="A79" s="191">
        <v>39467</v>
      </c>
      <c r="B79" s="1" t="s">
        <v>337</v>
      </c>
      <c r="C79" s="1" t="s">
        <v>338</v>
      </c>
      <c r="D79" s="192">
        <v>3.6</v>
      </c>
      <c r="E79" s="193">
        <v>2.1</v>
      </c>
    </row>
    <row r="80" spans="1:5" ht="12.75" hidden="1" outlineLevel="3">
      <c r="A80" s="191">
        <v>39477</v>
      </c>
      <c r="B80" s="1" t="s">
        <v>337</v>
      </c>
      <c r="C80" s="1" t="s">
        <v>338</v>
      </c>
      <c r="D80" s="192">
        <v>1.8</v>
      </c>
      <c r="E80" s="193">
        <v>1.2</v>
      </c>
    </row>
    <row r="81" spans="1:5" ht="12.75" outlineLevel="2" collapsed="1">
      <c r="A81" s="191"/>
      <c r="B81" s="1"/>
      <c r="C81" s="194" t="s">
        <v>385</v>
      </c>
      <c r="D81" s="192">
        <f>SUBTOTAL(1,D78:D80)</f>
        <v>2.4666666666666663</v>
      </c>
      <c r="E81" s="193">
        <f>SUBTOTAL(1,E78:E80)</f>
        <v>2.5333333333333337</v>
      </c>
    </row>
    <row r="82" spans="1:5" ht="12.75" hidden="1" outlineLevel="3">
      <c r="A82" s="191">
        <v>39457</v>
      </c>
      <c r="B82" s="1" t="s">
        <v>337</v>
      </c>
      <c r="C82" s="1" t="s">
        <v>362</v>
      </c>
      <c r="D82" s="192">
        <v>7.2</v>
      </c>
      <c r="E82" s="193">
        <v>4.8</v>
      </c>
    </row>
    <row r="83" spans="1:5" ht="12.75" hidden="1" outlineLevel="3">
      <c r="A83" s="191">
        <v>39467</v>
      </c>
      <c r="B83" s="1" t="s">
        <v>337</v>
      </c>
      <c r="C83" s="1" t="s">
        <v>362</v>
      </c>
      <c r="D83" s="192">
        <v>4.5</v>
      </c>
      <c r="E83" s="193">
        <v>4.6</v>
      </c>
    </row>
    <row r="84" spans="1:5" ht="12.75" hidden="1" outlineLevel="3">
      <c r="A84" s="191">
        <v>39477</v>
      </c>
      <c r="B84" s="1" t="s">
        <v>337</v>
      </c>
      <c r="C84" s="1" t="s">
        <v>362</v>
      </c>
      <c r="D84" s="192">
        <v>2.5</v>
      </c>
      <c r="E84" s="193">
        <v>1.8</v>
      </c>
    </row>
    <row r="85" ht="12.75" hidden="1" outlineLevel="3"/>
    <row r="86" ht="12.75" hidden="1" outlineLevel="3"/>
    <row r="87" ht="12.75" hidden="1" outlineLevel="3"/>
    <row r="88" ht="12.75" hidden="1" outlineLevel="3"/>
    <row r="89" ht="12.75" hidden="1" outlineLevel="3"/>
    <row r="90" ht="12.75" hidden="1" outlineLevel="3"/>
    <row r="91" ht="12.75" hidden="1" outlineLevel="3"/>
    <row r="92" ht="12.75" hidden="1" outlineLevel="3"/>
    <row r="93" ht="12.75" hidden="1" outlineLevel="3"/>
    <row r="94" ht="12.75" hidden="1" outlineLevel="3"/>
    <row r="95" ht="12.75" hidden="1" outlineLevel="3"/>
    <row r="96" ht="12.75" hidden="1" outlineLevel="3"/>
    <row r="97" ht="12.75" hidden="1" outlineLevel="3"/>
    <row r="98" ht="12.75" hidden="1" outlineLevel="3"/>
    <row r="99" ht="12.75" hidden="1" outlineLevel="3"/>
    <row r="100" ht="12.75" hidden="1" outlineLevel="3"/>
    <row r="101" ht="12.75" hidden="1" outlineLevel="3"/>
    <row r="102" ht="12.75" hidden="1" outlineLevel="3"/>
    <row r="103" ht="12.75" hidden="1" outlineLevel="3"/>
    <row r="104" ht="12.75" hidden="1" outlineLevel="3"/>
    <row r="105" ht="12.75" hidden="1" outlineLevel="3"/>
    <row r="106" spans="3:5" ht="12.75" outlineLevel="2" collapsed="1">
      <c r="C106" s="28" t="s">
        <v>386</v>
      </c>
      <c r="D106">
        <f>SUBTOTAL(1,D82:D105)</f>
        <v>4.733333333333333</v>
      </c>
      <c r="E106">
        <f>SUBTOTAL(1,E82:E105)</f>
        <v>3.733333333333333</v>
      </c>
    </row>
    <row r="107" spans="2:5" ht="12.75" outlineLevel="1">
      <c r="B107" s="28" t="s">
        <v>392</v>
      </c>
      <c r="D107">
        <f>SUBTOTAL(1,D74:D105)</f>
        <v>3.244444444444445</v>
      </c>
      <c r="E107">
        <f>SUBTOTAL(1,E74:E105)</f>
        <v>2.411111111111111</v>
      </c>
    </row>
    <row r="108" spans="2:5" ht="12.75">
      <c r="B108" s="28" t="s">
        <v>387</v>
      </c>
      <c r="D108">
        <f>SUBTOTAL(1,D2:D105)</f>
        <v>1.271666666666667</v>
      </c>
      <c r="E108">
        <f>SUBTOTAL(1,E2:E105)</f>
        <v>0.9949999999999998</v>
      </c>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sheetPr codeName="Sheet20"/>
  <dimension ref="A1:L44"/>
  <sheetViews>
    <sheetView workbookViewId="0" topLeftCell="A1">
      <selection activeCell="A1" sqref="A1"/>
    </sheetView>
  </sheetViews>
  <sheetFormatPr defaultColWidth="9.00390625" defaultRowHeight="13.5"/>
  <cols>
    <col min="1" max="1" width="4.375" style="62" customWidth="1"/>
    <col min="2" max="3" width="9.00390625" style="62" customWidth="1"/>
    <col min="4" max="4" width="13.875" style="62" customWidth="1"/>
    <col min="5" max="8" width="9.00390625" style="62" customWidth="1"/>
    <col min="9" max="9" width="5.625" style="62" customWidth="1"/>
    <col min="10" max="10" width="19.625" style="62" bestFit="1" customWidth="1"/>
    <col min="11" max="16384" width="9.00390625" style="62" customWidth="1"/>
  </cols>
  <sheetData>
    <row r="1" ht="12.75">
      <c r="A1" s="62" t="s">
        <v>1013</v>
      </c>
    </row>
    <row r="4" spans="2:9" ht="12.75">
      <c r="B4" s="62" t="s">
        <v>78</v>
      </c>
      <c r="I4" s="62" t="s">
        <v>298</v>
      </c>
    </row>
    <row r="5" spans="2:9" ht="12.75">
      <c r="B5" s="62" t="s">
        <v>364</v>
      </c>
      <c r="I5" s="62" t="s">
        <v>394</v>
      </c>
    </row>
    <row r="6" spans="2:12" ht="12.75">
      <c r="B6" s="16" t="s">
        <v>353</v>
      </c>
      <c r="C6" s="16" t="s">
        <v>310</v>
      </c>
      <c r="D6" s="16" t="s">
        <v>17</v>
      </c>
      <c r="E6" s="16" t="s">
        <v>354</v>
      </c>
      <c r="F6" s="16" t="s">
        <v>314</v>
      </c>
      <c r="I6" s="16" t="s">
        <v>310</v>
      </c>
      <c r="J6" s="16" t="s">
        <v>17</v>
      </c>
      <c r="K6" s="16" t="s">
        <v>354</v>
      </c>
      <c r="L6" s="16" t="s">
        <v>314</v>
      </c>
    </row>
    <row r="7" spans="2:12" ht="13.5" customHeight="1">
      <c r="B7" s="191">
        <v>39457</v>
      </c>
      <c r="C7" s="1" t="s">
        <v>337</v>
      </c>
      <c r="D7" s="1" t="s">
        <v>362</v>
      </c>
      <c r="E7" s="192">
        <v>7.2</v>
      </c>
      <c r="F7" s="193">
        <v>4.8</v>
      </c>
      <c r="I7" s="490" t="s">
        <v>1014</v>
      </c>
      <c r="J7" s="491" t="s">
        <v>367</v>
      </c>
      <c r="K7" s="195">
        <v>-0.5</v>
      </c>
      <c r="L7" s="195">
        <v>0.43333333333333335</v>
      </c>
    </row>
    <row r="8" spans="2:12" ht="12.75">
      <c r="B8" s="191">
        <v>39467</v>
      </c>
      <c r="C8" s="1" t="s">
        <v>337</v>
      </c>
      <c r="D8" s="1" t="s">
        <v>362</v>
      </c>
      <c r="E8" s="192">
        <v>4.5</v>
      </c>
      <c r="F8" s="193">
        <v>4.6</v>
      </c>
      <c r="I8" s="490"/>
      <c r="J8" s="491" t="s">
        <v>368</v>
      </c>
      <c r="K8" s="195">
        <v>0.8666666666666667</v>
      </c>
      <c r="L8" s="195">
        <v>0.2333333333333333</v>
      </c>
    </row>
    <row r="9" spans="2:12" ht="13.5" customHeight="1">
      <c r="B9" s="191">
        <v>39457</v>
      </c>
      <c r="C9" s="1" t="s">
        <v>337</v>
      </c>
      <c r="D9" s="1" t="s">
        <v>338</v>
      </c>
      <c r="E9" s="192">
        <v>2</v>
      </c>
      <c r="F9" s="193">
        <v>4.3</v>
      </c>
      <c r="I9" s="490"/>
      <c r="J9" s="491" t="s">
        <v>369</v>
      </c>
      <c r="K9" s="195">
        <v>0.7333333333333334</v>
      </c>
      <c r="L9" s="195">
        <v>0.3</v>
      </c>
    </row>
    <row r="10" spans="2:12" ht="12.75">
      <c r="B10" s="191">
        <v>39457</v>
      </c>
      <c r="C10" s="1" t="s">
        <v>331</v>
      </c>
      <c r="D10" s="1" t="s">
        <v>358</v>
      </c>
      <c r="E10" s="192">
        <v>-6</v>
      </c>
      <c r="F10" s="193">
        <v>3.4</v>
      </c>
      <c r="I10" s="490"/>
      <c r="J10" s="492" t="s">
        <v>388</v>
      </c>
      <c r="K10" s="195">
        <v>0.36666666666666664</v>
      </c>
      <c r="L10" s="195">
        <v>0.3222222222222222</v>
      </c>
    </row>
    <row r="11" spans="2:12" ht="12.75">
      <c r="B11" s="191">
        <v>39467</v>
      </c>
      <c r="C11" s="1" t="s">
        <v>331</v>
      </c>
      <c r="D11" s="1" t="s">
        <v>358</v>
      </c>
      <c r="E11" s="192">
        <v>6.5</v>
      </c>
      <c r="F11" s="193">
        <v>2.8</v>
      </c>
      <c r="I11" s="493" t="s">
        <v>932</v>
      </c>
      <c r="J11" s="494" t="s">
        <v>370</v>
      </c>
      <c r="K11" s="195">
        <v>1.1</v>
      </c>
      <c r="L11" s="195">
        <v>0.3666666666666667</v>
      </c>
    </row>
    <row r="12" spans="9:12" ht="12.75">
      <c r="I12" s="493"/>
      <c r="J12" s="494" t="s">
        <v>371</v>
      </c>
      <c r="K12" s="195">
        <v>2.2666666666666666</v>
      </c>
      <c r="L12" s="195">
        <v>0.7333333333333334</v>
      </c>
    </row>
    <row r="13" spans="9:12" ht="12.75">
      <c r="I13" s="493"/>
      <c r="J13" s="494" t="s">
        <v>372</v>
      </c>
      <c r="K13" s="195">
        <v>0.5</v>
      </c>
      <c r="L13" s="195">
        <v>0.8333333333333334</v>
      </c>
    </row>
    <row r="14" spans="2:12" ht="14.25" customHeight="1">
      <c r="B14" s="62" t="s">
        <v>79</v>
      </c>
      <c r="I14" s="493"/>
      <c r="J14" s="494" t="s">
        <v>373</v>
      </c>
      <c r="K14" s="195">
        <v>0.8</v>
      </c>
      <c r="L14" s="195">
        <v>0.5333333333333333</v>
      </c>
    </row>
    <row r="15" spans="2:12" ht="12.75">
      <c r="B15" s="62" t="s">
        <v>365</v>
      </c>
      <c r="I15" s="493"/>
      <c r="J15" s="494" t="s">
        <v>374</v>
      </c>
      <c r="K15" s="195">
        <v>1.3666666666666665</v>
      </c>
      <c r="L15" s="195">
        <v>0.2333333333333333</v>
      </c>
    </row>
    <row r="16" spans="2:12" ht="12.75">
      <c r="B16" s="16" t="s">
        <v>353</v>
      </c>
      <c r="C16" s="16" t="s">
        <v>310</v>
      </c>
      <c r="D16" s="16" t="s">
        <v>17</v>
      </c>
      <c r="E16" s="16" t="s">
        <v>354</v>
      </c>
      <c r="F16" s="16" t="s">
        <v>314</v>
      </c>
      <c r="I16" s="493"/>
      <c r="J16" s="494" t="s">
        <v>389</v>
      </c>
      <c r="K16" s="195">
        <v>1.2066666666666666</v>
      </c>
      <c r="L16" s="195">
        <v>0.54</v>
      </c>
    </row>
    <row r="17" spans="2:12" ht="12.75">
      <c r="B17" s="191">
        <v>39457</v>
      </c>
      <c r="C17" s="1" t="s">
        <v>331</v>
      </c>
      <c r="D17" s="1" t="s">
        <v>358</v>
      </c>
      <c r="E17" s="192">
        <v>-6</v>
      </c>
      <c r="F17" s="193">
        <v>3.4</v>
      </c>
      <c r="I17" s="495" t="s">
        <v>933</v>
      </c>
      <c r="J17" s="496" t="s">
        <v>375</v>
      </c>
      <c r="K17" s="195">
        <v>2.3333333333333335</v>
      </c>
      <c r="L17" s="195">
        <v>0.8666666666666666</v>
      </c>
    </row>
    <row r="18" spans="2:12" ht="13.5" customHeight="1">
      <c r="B18" s="191">
        <v>39457</v>
      </c>
      <c r="C18" s="1" t="s">
        <v>331</v>
      </c>
      <c r="D18" s="1" t="s">
        <v>357</v>
      </c>
      <c r="E18" s="192">
        <v>-9.6</v>
      </c>
      <c r="F18" s="193">
        <v>2.2</v>
      </c>
      <c r="I18" s="495"/>
      <c r="J18" s="496" t="s">
        <v>376</v>
      </c>
      <c r="K18" s="195">
        <v>-0.7333333333333334</v>
      </c>
      <c r="L18" s="195">
        <v>0.6666666666666666</v>
      </c>
    </row>
    <row r="19" spans="2:12" ht="12.75">
      <c r="B19" s="191">
        <v>39457</v>
      </c>
      <c r="C19" s="1" t="s">
        <v>331</v>
      </c>
      <c r="D19" s="1" t="s">
        <v>361</v>
      </c>
      <c r="E19" s="192">
        <v>-3.7</v>
      </c>
      <c r="F19" s="193">
        <v>0.6</v>
      </c>
      <c r="I19" s="495"/>
      <c r="J19" s="496" t="s">
        <v>377</v>
      </c>
      <c r="K19" s="195">
        <v>-0.9</v>
      </c>
      <c r="L19" s="195">
        <v>1.6333333333333335</v>
      </c>
    </row>
    <row r="20" spans="2:12" ht="12.75">
      <c r="B20" s="191">
        <v>39457</v>
      </c>
      <c r="C20" s="1" t="s">
        <v>328</v>
      </c>
      <c r="D20" s="1" t="s">
        <v>330</v>
      </c>
      <c r="E20" s="192">
        <v>-2.5</v>
      </c>
      <c r="F20" s="193">
        <v>0.4</v>
      </c>
      <c r="I20" s="495"/>
      <c r="J20" s="496" t="s">
        <v>378</v>
      </c>
      <c r="K20" s="195">
        <v>-0.1666666666666666</v>
      </c>
      <c r="L20" s="195">
        <v>0.3666666666666667</v>
      </c>
    </row>
    <row r="21" spans="2:12" ht="13.5" customHeight="1">
      <c r="B21" s="191">
        <v>39467</v>
      </c>
      <c r="C21" s="1" t="s">
        <v>331</v>
      </c>
      <c r="D21" s="1" t="s">
        <v>360</v>
      </c>
      <c r="E21" s="192">
        <v>-2.3</v>
      </c>
      <c r="F21" s="193">
        <v>0.4</v>
      </c>
      <c r="I21" s="495"/>
      <c r="J21" s="496" t="s">
        <v>379</v>
      </c>
      <c r="K21" s="195">
        <v>0.7</v>
      </c>
      <c r="L21" s="195">
        <v>2.9</v>
      </c>
    </row>
    <row r="22" spans="2:12" ht="12.75">
      <c r="B22" s="191">
        <v>39457</v>
      </c>
      <c r="C22" s="1" t="s">
        <v>328</v>
      </c>
      <c r="D22" s="1" t="s">
        <v>329</v>
      </c>
      <c r="E22" s="192">
        <v>-1.5</v>
      </c>
      <c r="F22" s="193">
        <v>0.3</v>
      </c>
      <c r="I22" s="495"/>
      <c r="J22" s="496" t="s">
        <v>390</v>
      </c>
      <c r="K22" s="195">
        <v>0.24666666666666665</v>
      </c>
      <c r="L22" s="195">
        <v>1.2866666666666666</v>
      </c>
    </row>
    <row r="23" spans="2:12" ht="12.75">
      <c r="B23" s="191">
        <v>39467</v>
      </c>
      <c r="C23" s="1" t="s">
        <v>331</v>
      </c>
      <c r="D23" s="1" t="s">
        <v>361</v>
      </c>
      <c r="E23" s="192">
        <v>-0.5</v>
      </c>
      <c r="F23" s="193">
        <v>0.3</v>
      </c>
      <c r="I23" s="497" t="s">
        <v>934</v>
      </c>
      <c r="J23" s="498" t="s">
        <v>380</v>
      </c>
      <c r="K23" s="195">
        <v>2</v>
      </c>
      <c r="L23" s="195">
        <v>0.9333333333333332</v>
      </c>
    </row>
    <row r="24" spans="9:12" ht="12.75">
      <c r="I24" s="497"/>
      <c r="J24" s="498" t="s">
        <v>381</v>
      </c>
      <c r="K24" s="195">
        <v>2.233333333333333</v>
      </c>
      <c r="L24" s="195">
        <v>0.7333333333333334</v>
      </c>
    </row>
    <row r="25" spans="9:12" ht="12.75">
      <c r="I25" s="497"/>
      <c r="J25" s="498" t="s">
        <v>382</v>
      </c>
      <c r="K25" s="195">
        <v>1.6666666666666667</v>
      </c>
      <c r="L25" s="195">
        <v>0.6333333333333333</v>
      </c>
    </row>
    <row r="26" spans="9:12" ht="13.5" customHeight="1">
      <c r="I26" s="497"/>
      <c r="J26" s="498" t="s">
        <v>383</v>
      </c>
      <c r="K26" s="195">
        <v>1.4333333333333333</v>
      </c>
      <c r="L26" s="195">
        <v>0.26666666666666666</v>
      </c>
    </row>
    <row r="27" spans="9:12" ht="12.75">
      <c r="I27" s="497"/>
      <c r="J27" s="498" t="s">
        <v>391</v>
      </c>
      <c r="K27" s="195">
        <v>1.8333333333333333</v>
      </c>
      <c r="L27" s="195">
        <v>0.6416666666666665</v>
      </c>
    </row>
    <row r="28" spans="9:12" ht="12.75">
      <c r="I28" s="499" t="s">
        <v>935</v>
      </c>
      <c r="J28" s="500" t="s">
        <v>384</v>
      </c>
      <c r="K28" s="195">
        <v>2.5333333333333337</v>
      </c>
      <c r="L28" s="195">
        <v>0.9666666666666667</v>
      </c>
    </row>
    <row r="29" spans="2:12" ht="12.75">
      <c r="B29" s="62" t="s">
        <v>83</v>
      </c>
      <c r="I29" s="499"/>
      <c r="J29" s="500" t="s">
        <v>385</v>
      </c>
      <c r="K29" s="195">
        <v>2.4666666666666663</v>
      </c>
      <c r="L29" s="195">
        <v>2.5333333333333337</v>
      </c>
    </row>
    <row r="30" spans="2:12" ht="12.75">
      <c r="B30" s="62" t="s">
        <v>366</v>
      </c>
      <c r="I30" s="499"/>
      <c r="J30" s="500" t="s">
        <v>386</v>
      </c>
      <c r="K30" s="195">
        <v>4.733333333333333</v>
      </c>
      <c r="L30" s="195">
        <v>3.733333333333333</v>
      </c>
    </row>
    <row r="31" spans="2:12" ht="12.75">
      <c r="B31" s="16" t="s">
        <v>353</v>
      </c>
      <c r="C31" s="16" t="s">
        <v>310</v>
      </c>
      <c r="D31" s="16" t="s">
        <v>17</v>
      </c>
      <c r="E31" s="16" t="s">
        <v>314</v>
      </c>
      <c r="F31" s="16" t="s">
        <v>314</v>
      </c>
      <c r="I31" s="499"/>
      <c r="J31" s="500" t="s">
        <v>393</v>
      </c>
      <c r="K31" s="195">
        <v>3.244444444444445</v>
      </c>
      <c r="L31" s="195">
        <v>2.411111111111111</v>
      </c>
    </row>
    <row r="32" spans="2:12" ht="13.5" customHeight="1">
      <c r="B32" s="191"/>
      <c r="C32" s="1" t="s">
        <v>331</v>
      </c>
      <c r="D32" s="1"/>
      <c r="E32" s="1" t="s">
        <v>936</v>
      </c>
      <c r="F32" s="1" t="s">
        <v>434</v>
      </c>
      <c r="I32" s="501" t="s">
        <v>387</v>
      </c>
      <c r="J32" s="501"/>
      <c r="K32" s="195">
        <v>1.271666666666667</v>
      </c>
      <c r="L32" s="195">
        <v>0.995</v>
      </c>
    </row>
    <row r="33" spans="2:6" ht="12.75">
      <c r="B33" s="191"/>
      <c r="C33" s="1" t="s">
        <v>337</v>
      </c>
      <c r="D33" s="1"/>
      <c r="E33" s="1" t="s">
        <v>1015</v>
      </c>
      <c r="F33" s="1" t="s">
        <v>1016</v>
      </c>
    </row>
    <row r="34" spans="2:6" ht="12.75">
      <c r="B34"/>
      <c r="C34"/>
      <c r="D34"/>
      <c r="E34"/>
      <c r="F34"/>
    </row>
    <row r="35" spans="2:6" ht="12.75">
      <c r="B35"/>
      <c r="C35"/>
      <c r="D35"/>
      <c r="E35"/>
      <c r="F35"/>
    </row>
    <row r="36" spans="2:6" ht="12.75">
      <c r="B36"/>
      <c r="C36"/>
      <c r="D36"/>
      <c r="E36"/>
      <c r="F36"/>
    </row>
    <row r="37" spans="2:6" ht="12.75">
      <c r="B37"/>
      <c r="C37"/>
      <c r="D37"/>
      <c r="E37"/>
      <c r="F37"/>
    </row>
    <row r="38" spans="2:6" ht="12.75">
      <c r="B38"/>
      <c r="C38"/>
      <c r="D38"/>
      <c r="E38"/>
      <c r="F38"/>
    </row>
    <row r="39" spans="2:6" ht="12.75">
      <c r="B39" t="s">
        <v>82</v>
      </c>
      <c r="C39"/>
      <c r="D39"/>
      <c r="E39"/>
      <c r="F39"/>
    </row>
    <row r="40" spans="2:6" ht="12.75">
      <c r="B40" s="16" t="s">
        <v>353</v>
      </c>
      <c r="C40" s="16" t="s">
        <v>310</v>
      </c>
      <c r="D40" s="16" t="s">
        <v>17</v>
      </c>
      <c r="E40" s="16" t="s">
        <v>354</v>
      </c>
      <c r="F40" s="16" t="s">
        <v>314</v>
      </c>
    </row>
    <row r="41" spans="2:6" ht="12.75">
      <c r="B41" s="191">
        <v>39467</v>
      </c>
      <c r="C41" s="1" t="s">
        <v>331</v>
      </c>
      <c r="D41" s="1" t="s">
        <v>358</v>
      </c>
      <c r="E41" s="192">
        <v>6.5</v>
      </c>
      <c r="F41" s="193">
        <v>2.8</v>
      </c>
    </row>
    <row r="42" spans="2:6" ht="12.75">
      <c r="B42" s="191">
        <v>39467</v>
      </c>
      <c r="C42" s="1" t="s">
        <v>337</v>
      </c>
      <c r="D42" s="1" t="s">
        <v>338</v>
      </c>
      <c r="E42" s="192">
        <v>3.6</v>
      </c>
      <c r="F42" s="193">
        <v>2.1</v>
      </c>
    </row>
    <row r="43" spans="2:6" ht="12.75">
      <c r="B43" s="191">
        <v>39477</v>
      </c>
      <c r="C43" s="1" t="s">
        <v>331</v>
      </c>
      <c r="D43" s="1" t="s">
        <v>358</v>
      </c>
      <c r="E43" s="192">
        <v>1.6</v>
      </c>
      <c r="F43" s="193">
        <v>2.5</v>
      </c>
    </row>
    <row r="44" spans="2:6" ht="12.75">
      <c r="B44" s="191">
        <v>39457</v>
      </c>
      <c r="C44" s="1" t="s">
        <v>331</v>
      </c>
      <c r="D44" s="1" t="s">
        <v>357</v>
      </c>
      <c r="E44" s="192">
        <v>-9.6</v>
      </c>
      <c r="F44" s="193">
        <v>2.2</v>
      </c>
    </row>
  </sheetData>
  <mergeCells count="6">
    <mergeCell ref="I28:I31"/>
    <mergeCell ref="I32:J32"/>
    <mergeCell ref="I7:I10"/>
    <mergeCell ref="I11:I16"/>
    <mergeCell ref="I17:I22"/>
    <mergeCell ref="I23:I27"/>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Q25"/>
  <sheetViews>
    <sheetView workbookViewId="0" topLeftCell="A1">
      <selection activeCell="A1" sqref="A1"/>
    </sheetView>
  </sheetViews>
  <sheetFormatPr defaultColWidth="9.00390625" defaultRowHeight="13.5"/>
  <cols>
    <col min="1" max="1" width="2.625" style="0" customWidth="1"/>
    <col min="2" max="2" width="12.625" style="0" customWidth="1"/>
    <col min="3" max="3" width="8.625" style="0" customWidth="1"/>
    <col min="4" max="4" width="9.125" style="0" customWidth="1"/>
    <col min="5" max="8" width="7.625" style="0" customWidth="1"/>
    <col min="9" max="9" width="9.625" style="0" customWidth="1"/>
    <col min="10" max="10" width="15.625" style="0" customWidth="1"/>
    <col min="11" max="11" width="2.625" style="0" customWidth="1"/>
    <col min="12" max="12" width="5.625" style="0" customWidth="1"/>
    <col min="13" max="13" width="12.625" style="0" customWidth="1"/>
    <col min="14" max="14" width="9.625" style="0" customWidth="1"/>
    <col min="15" max="15" width="1.625" style="0" customWidth="1"/>
    <col min="16" max="16" width="5.625" style="0" customWidth="1"/>
  </cols>
  <sheetData>
    <row r="1" ht="13.5">
      <c r="A1" t="s">
        <v>963</v>
      </c>
    </row>
    <row r="4" ht="13.5" thickBot="1"/>
    <row r="5" spans="2:14" ht="13.5" customHeight="1" thickBot="1">
      <c r="B5" s="210" t="s">
        <v>16</v>
      </c>
      <c r="C5" s="211"/>
      <c r="D5" s="211"/>
      <c r="E5" s="211"/>
      <c r="F5" s="211"/>
      <c r="G5" s="211"/>
      <c r="H5" s="211"/>
      <c r="I5" s="211"/>
      <c r="J5" s="212"/>
      <c r="L5" s="216">
        <f ca="1">TODAY()</f>
        <v>39655</v>
      </c>
      <c r="M5" s="217"/>
      <c r="N5" s="218"/>
    </row>
    <row r="6" spans="2:14" ht="13.5" customHeight="1" thickBot="1">
      <c r="B6" s="213"/>
      <c r="C6" s="214"/>
      <c r="D6" s="214"/>
      <c r="E6" s="214"/>
      <c r="F6" s="214"/>
      <c r="G6" s="214"/>
      <c r="H6" s="214"/>
      <c r="I6" s="214"/>
      <c r="J6" s="215"/>
      <c r="L6" s="23"/>
      <c r="M6" s="23"/>
      <c r="N6" s="23"/>
    </row>
    <row r="7" ht="13.5" customHeight="1" thickBot="1"/>
    <row r="8" spans="2:14" ht="13.5" thickBot="1">
      <c r="B8" s="320" t="s">
        <v>17</v>
      </c>
      <c r="C8" s="321" t="s">
        <v>964</v>
      </c>
      <c r="D8" s="321" t="s">
        <v>18</v>
      </c>
      <c r="E8" s="321" t="s">
        <v>19</v>
      </c>
      <c r="F8" s="321" t="s">
        <v>46</v>
      </c>
      <c r="G8" s="321" t="s">
        <v>20</v>
      </c>
      <c r="H8" s="321" t="s">
        <v>21</v>
      </c>
      <c r="I8" s="321" t="s">
        <v>22</v>
      </c>
      <c r="J8" s="322" t="s">
        <v>23</v>
      </c>
      <c r="L8" s="204" t="s">
        <v>24</v>
      </c>
      <c r="M8" s="205"/>
      <c r="N8" s="206"/>
    </row>
    <row r="9" spans="2:14" ht="12.75">
      <c r="B9" s="17" t="s">
        <v>863</v>
      </c>
      <c r="C9" s="9" t="str">
        <f aca="true" t="shared" si="0" ref="C9:C24">VLOOKUP(LEFT(B9,FIND("-",B9)-1),メーカー,2,FALSE)</f>
        <v>当芝</v>
      </c>
      <c r="D9" s="9" t="str">
        <f aca="true" t="shared" si="1" ref="D9:D24">VLOOKUP(RIGHT(B9,2),用途,2,FALSE)</f>
        <v>猫</v>
      </c>
      <c r="E9" s="323">
        <v>980</v>
      </c>
      <c r="F9" s="323">
        <f aca="true" t="shared" si="2" ref="F9:F24">E9*VLOOKUP(LEFT(B9,FIND("-",B9)-1),メーカー,3,FALSE)</f>
        <v>784</v>
      </c>
      <c r="G9" s="323">
        <f aca="true" t="shared" si="3" ref="G9:G24">IF(F9&lt;1000,INT(F9),IF(F9&lt;10000,ROUNDDOWN(F9,-1),ROUNDDOWN(F9,-2)))</f>
        <v>784</v>
      </c>
      <c r="H9" s="323">
        <v>254</v>
      </c>
      <c r="I9" s="323">
        <f aca="true" t="shared" si="4" ref="I9:I24">G9*H9</f>
        <v>199136</v>
      </c>
      <c r="J9" s="10" t="str">
        <f aca="true" t="shared" si="5" ref="J9:J24">REPT("★",I9/100000)</f>
        <v>★</v>
      </c>
      <c r="L9" s="11"/>
      <c r="M9" s="12" t="s">
        <v>17</v>
      </c>
      <c r="N9" s="13" t="s">
        <v>22</v>
      </c>
    </row>
    <row r="10" spans="2:14" ht="12.75">
      <c r="B10" s="17" t="s">
        <v>44</v>
      </c>
      <c r="C10" s="9" t="str">
        <f t="shared" si="0"/>
        <v>松舌</v>
      </c>
      <c r="D10" s="9" t="str">
        <f t="shared" si="1"/>
        <v>犬猫兼用</v>
      </c>
      <c r="E10" s="323">
        <v>2400</v>
      </c>
      <c r="F10" s="323">
        <f t="shared" si="2"/>
        <v>2160</v>
      </c>
      <c r="G10" s="323">
        <f t="shared" si="3"/>
        <v>2160</v>
      </c>
      <c r="H10" s="323">
        <v>345</v>
      </c>
      <c r="I10" s="323">
        <f t="shared" si="4"/>
        <v>745200</v>
      </c>
      <c r="J10" s="10" t="str">
        <f t="shared" si="5"/>
        <v>★★★★★★★</v>
      </c>
      <c r="L10" s="14" t="s">
        <v>25</v>
      </c>
      <c r="M10" s="9" t="str">
        <f>INDEX($B$9:$B$24,MATCH(N10,$I$9:$I$24,FALSE))</f>
        <v>MS-624-DC</v>
      </c>
      <c r="N10" s="324">
        <f>LARGE($I$9:$I$24,1)</f>
        <v>745200</v>
      </c>
    </row>
    <row r="11" spans="2:14" ht="13.5" thickBot="1">
      <c r="B11" s="17" t="s">
        <v>864</v>
      </c>
      <c r="C11" s="9" t="str">
        <f t="shared" si="0"/>
        <v>讃陽</v>
      </c>
      <c r="D11" s="9" t="str">
        <f t="shared" si="1"/>
        <v>猪</v>
      </c>
      <c r="E11" s="323">
        <v>5800</v>
      </c>
      <c r="F11" s="323">
        <f t="shared" si="2"/>
        <v>4350</v>
      </c>
      <c r="G11" s="323">
        <f t="shared" si="3"/>
        <v>4350</v>
      </c>
      <c r="H11" s="323">
        <v>12</v>
      </c>
      <c r="I11" s="323">
        <f t="shared" si="4"/>
        <v>52200</v>
      </c>
      <c r="J11" s="10">
        <f t="shared" si="5"/>
      </c>
      <c r="L11" s="15" t="s">
        <v>26</v>
      </c>
      <c r="M11" s="25" t="str">
        <f>INDEX($B$9:$B$24,MATCH(N11,$I$9:$I$24,FALSE))</f>
        <v>SH-105-DC</v>
      </c>
      <c r="N11" s="325">
        <f>LARGE($I$9:$I$24,2)</f>
        <v>710320</v>
      </c>
    </row>
    <row r="12" spans="2:10" ht="13.5" thickBot="1">
      <c r="B12" s="17" t="s">
        <v>395</v>
      </c>
      <c r="C12" s="9" t="str">
        <f t="shared" si="0"/>
        <v>満菱</v>
      </c>
      <c r="D12" s="9" t="str">
        <f t="shared" si="1"/>
        <v>犬猫兼用</v>
      </c>
      <c r="E12" s="323">
        <v>1580</v>
      </c>
      <c r="F12" s="323">
        <f t="shared" si="2"/>
        <v>1264</v>
      </c>
      <c r="G12" s="323">
        <f t="shared" si="3"/>
        <v>1260</v>
      </c>
      <c r="H12" s="323">
        <v>512</v>
      </c>
      <c r="I12" s="323">
        <f t="shared" si="4"/>
        <v>645120</v>
      </c>
      <c r="J12" s="10" t="str">
        <f t="shared" si="5"/>
        <v>★★★★★★</v>
      </c>
    </row>
    <row r="13" spans="2:14" ht="13.5" thickBot="1">
      <c r="B13" s="17" t="s">
        <v>865</v>
      </c>
      <c r="C13" s="9" t="str">
        <f t="shared" si="0"/>
        <v>松舌</v>
      </c>
      <c r="D13" s="9" t="str">
        <f t="shared" si="1"/>
        <v>狸</v>
      </c>
      <c r="E13" s="323">
        <v>2480</v>
      </c>
      <c r="F13" s="323">
        <f t="shared" si="2"/>
        <v>2232</v>
      </c>
      <c r="G13" s="323">
        <f t="shared" si="3"/>
        <v>2230</v>
      </c>
      <c r="H13" s="323">
        <v>101</v>
      </c>
      <c r="I13" s="323">
        <f t="shared" si="4"/>
        <v>225230</v>
      </c>
      <c r="J13" s="10" t="str">
        <f t="shared" si="5"/>
        <v>★★</v>
      </c>
      <c r="L13" s="204" t="s">
        <v>47</v>
      </c>
      <c r="M13" s="205"/>
      <c r="N13" s="206"/>
    </row>
    <row r="14" spans="2:14" ht="13.5" thickBot="1">
      <c r="B14" s="17" t="s">
        <v>866</v>
      </c>
      <c r="C14" s="9" t="str">
        <f t="shared" si="0"/>
        <v>当芝</v>
      </c>
      <c r="D14" s="9" t="str">
        <f t="shared" si="1"/>
        <v>象</v>
      </c>
      <c r="E14" s="323">
        <v>21500</v>
      </c>
      <c r="F14" s="323">
        <f t="shared" si="2"/>
        <v>17200</v>
      </c>
      <c r="G14" s="323">
        <f t="shared" si="3"/>
        <v>17200</v>
      </c>
      <c r="H14" s="323">
        <v>1</v>
      </c>
      <c r="I14" s="323">
        <f t="shared" si="4"/>
        <v>17200</v>
      </c>
      <c r="J14" s="10">
        <f t="shared" si="5"/>
      </c>
      <c r="L14" s="207" t="str">
        <f>TEXT(COUNTIF(I9:I24,"&gt;500000"),"#品目")</f>
        <v>6品目</v>
      </c>
      <c r="M14" s="208"/>
      <c r="N14" s="209"/>
    </row>
    <row r="15" spans="2:10" ht="12.75">
      <c r="B15" s="17" t="s">
        <v>867</v>
      </c>
      <c r="C15" s="9" t="str">
        <f t="shared" si="0"/>
        <v>目立</v>
      </c>
      <c r="D15" s="9" t="str">
        <f t="shared" si="1"/>
        <v>猫</v>
      </c>
      <c r="E15" s="323">
        <v>6800</v>
      </c>
      <c r="F15" s="323">
        <f t="shared" si="2"/>
        <v>5780</v>
      </c>
      <c r="G15" s="323">
        <f t="shared" si="3"/>
        <v>5780</v>
      </c>
      <c r="H15" s="323">
        <v>58</v>
      </c>
      <c r="I15" s="323">
        <f t="shared" si="4"/>
        <v>335240</v>
      </c>
      <c r="J15" s="10" t="str">
        <f t="shared" si="5"/>
        <v>★★★</v>
      </c>
    </row>
    <row r="16" spans="2:10" ht="12.75">
      <c r="B16" s="17" t="s">
        <v>396</v>
      </c>
      <c r="C16" s="9" t="str">
        <f t="shared" si="0"/>
        <v>祖仁井</v>
      </c>
      <c r="D16" s="9" t="str">
        <f t="shared" si="1"/>
        <v>犬猫兼用</v>
      </c>
      <c r="E16" s="323">
        <v>480</v>
      </c>
      <c r="F16" s="323">
        <f t="shared" si="2"/>
        <v>374.40000000000003</v>
      </c>
      <c r="G16" s="323">
        <f t="shared" si="3"/>
        <v>374</v>
      </c>
      <c r="H16" s="323">
        <v>1259</v>
      </c>
      <c r="I16" s="323">
        <f t="shared" si="4"/>
        <v>470866</v>
      </c>
      <c r="J16" s="10" t="str">
        <f t="shared" si="5"/>
        <v>★★★★</v>
      </c>
    </row>
    <row r="17" spans="2:17" ht="12.75">
      <c r="B17" s="17" t="s">
        <v>868</v>
      </c>
      <c r="C17" s="9" t="str">
        <f t="shared" si="0"/>
        <v>満菱</v>
      </c>
      <c r="D17" s="9" t="str">
        <f t="shared" si="1"/>
        <v>犬</v>
      </c>
      <c r="E17" s="323">
        <v>8800</v>
      </c>
      <c r="F17" s="323">
        <f t="shared" si="2"/>
        <v>7040</v>
      </c>
      <c r="G17" s="323">
        <f t="shared" si="3"/>
        <v>7040</v>
      </c>
      <c r="H17" s="323">
        <v>82</v>
      </c>
      <c r="I17" s="323">
        <f t="shared" si="4"/>
        <v>577280</v>
      </c>
      <c r="J17" s="10" t="str">
        <f t="shared" si="5"/>
        <v>★★★★★</v>
      </c>
      <c r="L17" s="203" t="s">
        <v>869</v>
      </c>
      <c r="M17" s="203"/>
      <c r="N17" s="203"/>
      <c r="P17" s="203" t="s">
        <v>18</v>
      </c>
      <c r="Q17" s="203"/>
    </row>
    <row r="18" spans="2:17" ht="12.75">
      <c r="B18" s="17" t="s">
        <v>870</v>
      </c>
      <c r="C18" s="9" t="str">
        <f t="shared" si="0"/>
        <v>祖仁井</v>
      </c>
      <c r="D18" s="9" t="str">
        <f t="shared" si="1"/>
        <v>狸</v>
      </c>
      <c r="E18" s="323">
        <v>12800</v>
      </c>
      <c r="F18" s="323">
        <f t="shared" si="2"/>
        <v>9984</v>
      </c>
      <c r="G18" s="323">
        <f t="shared" si="3"/>
        <v>9980</v>
      </c>
      <c r="H18" s="323">
        <v>15</v>
      </c>
      <c r="I18" s="323">
        <f t="shared" si="4"/>
        <v>149700</v>
      </c>
      <c r="J18" s="10" t="str">
        <f t="shared" si="5"/>
        <v>★</v>
      </c>
      <c r="L18" s="16" t="s">
        <v>27</v>
      </c>
      <c r="M18" s="16" t="s">
        <v>964</v>
      </c>
      <c r="N18" s="16" t="s">
        <v>28</v>
      </c>
      <c r="P18" s="16" t="s">
        <v>27</v>
      </c>
      <c r="Q18" s="16" t="s">
        <v>29</v>
      </c>
    </row>
    <row r="19" spans="2:17" ht="12.75">
      <c r="B19" s="17" t="s">
        <v>965</v>
      </c>
      <c r="C19" s="9" t="str">
        <f t="shared" si="0"/>
        <v>鋭利</v>
      </c>
      <c r="D19" s="9" t="str">
        <f t="shared" si="1"/>
        <v>猿</v>
      </c>
      <c r="E19" s="323">
        <v>9500</v>
      </c>
      <c r="F19" s="323">
        <f t="shared" si="2"/>
        <v>7789.999999999999</v>
      </c>
      <c r="G19" s="323">
        <f t="shared" si="3"/>
        <v>7790</v>
      </c>
      <c r="H19" s="323">
        <v>21</v>
      </c>
      <c r="I19" s="323">
        <f t="shared" si="4"/>
        <v>163590</v>
      </c>
      <c r="J19" s="10" t="str">
        <f t="shared" si="5"/>
        <v>★</v>
      </c>
      <c r="L19" s="16" t="s">
        <v>966</v>
      </c>
      <c r="M19" s="16" t="s">
        <v>30</v>
      </c>
      <c r="N19" s="24">
        <v>0.8</v>
      </c>
      <c r="P19" s="16" t="s">
        <v>871</v>
      </c>
      <c r="Q19" s="16" t="s">
        <v>31</v>
      </c>
    </row>
    <row r="20" spans="2:17" ht="12.75">
      <c r="B20" s="17" t="s">
        <v>872</v>
      </c>
      <c r="C20" s="9" t="str">
        <f t="shared" si="0"/>
        <v>鋭利</v>
      </c>
      <c r="D20" s="9" t="str">
        <f t="shared" si="1"/>
        <v>犬猫兼用</v>
      </c>
      <c r="E20" s="323">
        <v>1280</v>
      </c>
      <c r="F20" s="323">
        <f t="shared" si="2"/>
        <v>1049.6</v>
      </c>
      <c r="G20" s="323">
        <f t="shared" si="3"/>
        <v>1040</v>
      </c>
      <c r="H20" s="323">
        <v>683</v>
      </c>
      <c r="I20" s="323">
        <f t="shared" si="4"/>
        <v>710320</v>
      </c>
      <c r="J20" s="10" t="str">
        <f t="shared" si="5"/>
        <v>★★★★★★★</v>
      </c>
      <c r="L20" s="16" t="s">
        <v>397</v>
      </c>
      <c r="M20" s="16" t="s">
        <v>32</v>
      </c>
      <c r="N20" s="24">
        <v>0.85</v>
      </c>
      <c r="P20" s="16" t="s">
        <v>873</v>
      </c>
      <c r="Q20" s="16" t="s">
        <v>33</v>
      </c>
    </row>
    <row r="21" spans="2:17" ht="12.75">
      <c r="B21" s="17" t="s">
        <v>874</v>
      </c>
      <c r="C21" s="9" t="str">
        <f t="shared" si="0"/>
        <v>当芝</v>
      </c>
      <c r="D21" s="9" t="str">
        <f t="shared" si="1"/>
        <v>象</v>
      </c>
      <c r="E21" s="323">
        <v>59800</v>
      </c>
      <c r="F21" s="323">
        <f t="shared" si="2"/>
        <v>47840</v>
      </c>
      <c r="G21" s="323">
        <f t="shared" si="3"/>
        <v>47800</v>
      </c>
      <c r="H21" s="323">
        <v>3</v>
      </c>
      <c r="I21" s="323">
        <f t="shared" si="4"/>
        <v>143400</v>
      </c>
      <c r="J21" s="10" t="str">
        <f t="shared" si="5"/>
        <v>★</v>
      </c>
      <c r="L21" s="16" t="s">
        <v>398</v>
      </c>
      <c r="M21" s="16" t="s">
        <v>34</v>
      </c>
      <c r="N21" s="24">
        <v>0.9</v>
      </c>
      <c r="P21" s="16" t="s">
        <v>399</v>
      </c>
      <c r="Q21" s="16" t="s">
        <v>35</v>
      </c>
    </row>
    <row r="22" spans="2:17" ht="12.75">
      <c r="B22" s="17" t="s">
        <v>875</v>
      </c>
      <c r="C22" s="9" t="str">
        <f t="shared" si="0"/>
        <v>鋭利</v>
      </c>
      <c r="D22" s="9" t="str">
        <f t="shared" si="1"/>
        <v>猫</v>
      </c>
      <c r="E22" s="323">
        <v>680</v>
      </c>
      <c r="F22" s="323">
        <f t="shared" si="2"/>
        <v>557.6</v>
      </c>
      <c r="G22" s="323">
        <f t="shared" si="3"/>
        <v>557</v>
      </c>
      <c r="H22" s="323">
        <v>617</v>
      </c>
      <c r="I22" s="323">
        <f t="shared" si="4"/>
        <v>343669</v>
      </c>
      <c r="J22" s="10" t="str">
        <f t="shared" si="5"/>
        <v>★★★</v>
      </c>
      <c r="L22" s="16" t="s">
        <v>400</v>
      </c>
      <c r="M22" s="16" t="s">
        <v>36</v>
      </c>
      <c r="N22" s="24">
        <v>0.82</v>
      </c>
      <c r="P22" s="16" t="s">
        <v>876</v>
      </c>
      <c r="Q22" s="16" t="s">
        <v>37</v>
      </c>
    </row>
    <row r="23" spans="2:17" ht="12.75">
      <c r="B23" s="17" t="s">
        <v>877</v>
      </c>
      <c r="C23" s="9" t="str">
        <f t="shared" si="0"/>
        <v>讃陽</v>
      </c>
      <c r="D23" s="9" t="str">
        <f t="shared" si="1"/>
        <v>犬</v>
      </c>
      <c r="E23" s="323">
        <v>980</v>
      </c>
      <c r="F23" s="323">
        <f t="shared" si="2"/>
        <v>735</v>
      </c>
      <c r="G23" s="323">
        <f t="shared" si="3"/>
        <v>735</v>
      </c>
      <c r="H23" s="323">
        <v>874</v>
      </c>
      <c r="I23" s="323">
        <f t="shared" si="4"/>
        <v>642390</v>
      </c>
      <c r="J23" s="10" t="str">
        <f t="shared" si="5"/>
        <v>★★★★★★</v>
      </c>
      <c r="L23" s="16" t="s">
        <v>401</v>
      </c>
      <c r="M23" s="16" t="s">
        <v>38</v>
      </c>
      <c r="N23" s="24">
        <v>0.75</v>
      </c>
      <c r="P23" s="16" t="s">
        <v>878</v>
      </c>
      <c r="Q23" s="16" t="s">
        <v>39</v>
      </c>
    </row>
    <row r="24" spans="2:17" ht="13.5" thickBot="1">
      <c r="B24" s="20" t="s">
        <v>879</v>
      </c>
      <c r="C24" s="22" t="str">
        <f t="shared" si="0"/>
        <v>松舌</v>
      </c>
      <c r="D24" s="22" t="str">
        <f t="shared" si="1"/>
        <v>犬猫兼用</v>
      </c>
      <c r="E24" s="326">
        <v>2980</v>
      </c>
      <c r="F24" s="326">
        <f t="shared" si="2"/>
        <v>2682</v>
      </c>
      <c r="G24" s="326">
        <f t="shared" si="3"/>
        <v>2680</v>
      </c>
      <c r="H24" s="326">
        <v>215</v>
      </c>
      <c r="I24" s="326">
        <f t="shared" si="4"/>
        <v>576200</v>
      </c>
      <c r="J24" s="21" t="str">
        <f t="shared" si="5"/>
        <v>★★★★★</v>
      </c>
      <c r="L24" s="16" t="s">
        <v>402</v>
      </c>
      <c r="M24" s="16" t="s">
        <v>40</v>
      </c>
      <c r="N24" s="24">
        <v>0.8</v>
      </c>
      <c r="P24" s="16" t="s">
        <v>880</v>
      </c>
      <c r="Q24" s="16" t="s">
        <v>41</v>
      </c>
    </row>
    <row r="25" spans="2:17" ht="14.25" thickBot="1" thickTop="1">
      <c r="B25" s="18" t="s">
        <v>45</v>
      </c>
      <c r="C25" s="200"/>
      <c r="D25" s="201"/>
      <c r="E25" s="201"/>
      <c r="F25" s="201"/>
      <c r="G25" s="202"/>
      <c r="H25" s="327">
        <f>SUM(H9:H24)</f>
        <v>5052</v>
      </c>
      <c r="I25" s="327">
        <f>SUM(I9:I24)</f>
        <v>5996741</v>
      </c>
      <c r="J25" s="19"/>
      <c r="L25" s="16" t="s">
        <v>967</v>
      </c>
      <c r="M25" s="16" t="s">
        <v>42</v>
      </c>
      <c r="N25" s="24">
        <v>0.78</v>
      </c>
      <c r="P25" s="16" t="s">
        <v>881</v>
      </c>
      <c r="Q25" s="16" t="s">
        <v>43</v>
      </c>
    </row>
  </sheetData>
  <mergeCells count="8">
    <mergeCell ref="B5:J6"/>
    <mergeCell ref="L17:N17"/>
    <mergeCell ref="L5:N5"/>
    <mergeCell ref="C25:G25"/>
    <mergeCell ref="P17:Q17"/>
    <mergeCell ref="L8:N8"/>
    <mergeCell ref="L13:N13"/>
    <mergeCell ref="L14:N14"/>
  </mergeCells>
  <printOptions/>
  <pageMargins left="0.75" right="0.75" top="1" bottom="1" header="0.512" footer="0.512"/>
  <pageSetup orientation="portrait" paperSize="9"/>
  <drawing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I12"/>
  <sheetViews>
    <sheetView workbookViewId="0" topLeftCell="A1">
      <selection activeCell="A1" sqref="A1"/>
    </sheetView>
  </sheetViews>
  <sheetFormatPr defaultColWidth="9.00390625" defaultRowHeight="13.5"/>
  <cols>
    <col min="2" max="2" width="12.625" style="0" customWidth="1"/>
    <col min="3" max="5" width="11.625" style="0" customWidth="1"/>
    <col min="7" max="8" width="11.625" style="0" customWidth="1"/>
  </cols>
  <sheetData>
    <row r="1" ht="13.5">
      <c r="A1" t="s">
        <v>1017</v>
      </c>
    </row>
    <row r="2" ht="13.5">
      <c r="A2" t="s">
        <v>0</v>
      </c>
    </row>
    <row r="4" ht="13.5" customHeight="1">
      <c r="C4" t="s">
        <v>126</v>
      </c>
    </row>
    <row r="5" ht="13.5" customHeight="1" thickBot="1">
      <c r="I5" s="61" t="s">
        <v>125</v>
      </c>
    </row>
    <row r="6" spans="2:9" ht="15.75" customHeight="1">
      <c r="B6" s="60"/>
      <c r="C6" s="227" t="s">
        <v>94</v>
      </c>
      <c r="D6" s="305"/>
      <c r="E6" s="305"/>
      <c r="F6" s="239"/>
      <c r="G6" s="302" t="s">
        <v>95</v>
      </c>
      <c r="H6" s="303"/>
      <c r="I6" s="304"/>
    </row>
    <row r="7" spans="2:9" ht="15.75" customHeight="1" thickBot="1">
      <c r="B7" s="60"/>
      <c r="C7" s="56" t="s">
        <v>97</v>
      </c>
      <c r="D7" s="25" t="s">
        <v>98</v>
      </c>
      <c r="E7" s="25" t="s">
        <v>99</v>
      </c>
      <c r="F7" s="57" t="s">
        <v>100</v>
      </c>
      <c r="G7" s="58" t="s">
        <v>97</v>
      </c>
      <c r="H7" s="25" t="s">
        <v>98</v>
      </c>
      <c r="I7" s="59" t="s">
        <v>100</v>
      </c>
    </row>
    <row r="8" spans="2:9" ht="19.5" customHeight="1">
      <c r="B8" s="55" t="s">
        <v>118</v>
      </c>
      <c r="C8" s="502">
        <v>136</v>
      </c>
      <c r="D8" s="337">
        <v>114</v>
      </c>
      <c r="E8" s="337">
        <v>80</v>
      </c>
      <c r="F8" s="503">
        <v>330</v>
      </c>
      <c r="G8" s="504">
        <v>71</v>
      </c>
      <c r="H8" s="337">
        <v>131</v>
      </c>
      <c r="I8" s="505">
        <v>202</v>
      </c>
    </row>
    <row r="9" spans="2:9" ht="19.5" customHeight="1">
      <c r="B9" s="52" t="s">
        <v>119</v>
      </c>
      <c r="C9" s="506">
        <v>124</v>
      </c>
      <c r="D9" s="323">
        <v>125</v>
      </c>
      <c r="E9" s="323">
        <v>107</v>
      </c>
      <c r="F9" s="507">
        <v>356</v>
      </c>
      <c r="G9" s="508">
        <v>54</v>
      </c>
      <c r="H9" s="323">
        <v>135</v>
      </c>
      <c r="I9" s="509">
        <v>189</v>
      </c>
    </row>
    <row r="10" spans="2:9" ht="19.5" customHeight="1">
      <c r="B10" s="52" t="s">
        <v>120</v>
      </c>
      <c r="C10" s="506">
        <v>128</v>
      </c>
      <c r="D10" s="323">
        <v>107</v>
      </c>
      <c r="E10" s="323">
        <v>100</v>
      </c>
      <c r="F10" s="507">
        <v>335</v>
      </c>
      <c r="G10" s="508">
        <v>84</v>
      </c>
      <c r="H10" s="323">
        <v>118</v>
      </c>
      <c r="I10" s="509">
        <v>202</v>
      </c>
    </row>
    <row r="11" spans="2:9" ht="19.5" customHeight="1" thickBot="1">
      <c r="B11" s="54" t="s">
        <v>121</v>
      </c>
      <c r="C11" s="510">
        <v>56</v>
      </c>
      <c r="D11" s="326">
        <v>104</v>
      </c>
      <c r="E11" s="326">
        <v>127</v>
      </c>
      <c r="F11" s="511">
        <v>287</v>
      </c>
      <c r="G11" s="512">
        <v>94</v>
      </c>
      <c r="H11" s="326">
        <v>113</v>
      </c>
      <c r="I11" s="513">
        <v>207</v>
      </c>
    </row>
    <row r="12" spans="2:9" ht="19.5" customHeight="1" thickBot="1" thickTop="1">
      <c r="B12" s="53" t="s">
        <v>122</v>
      </c>
      <c r="C12" s="514">
        <v>645</v>
      </c>
      <c r="D12" s="515">
        <v>648</v>
      </c>
      <c r="E12" s="515">
        <v>764</v>
      </c>
      <c r="F12" s="516">
        <v>2057</v>
      </c>
      <c r="G12" s="517">
        <v>468</v>
      </c>
      <c r="H12" s="515">
        <v>696</v>
      </c>
      <c r="I12" s="516">
        <v>1164</v>
      </c>
    </row>
  </sheetData>
  <mergeCells count="2">
    <mergeCell ref="G6:I6"/>
    <mergeCell ref="C6:F6"/>
  </mergeCells>
  <printOptions horizontalCentered="1" verticalCentered="1"/>
  <pageMargins left="1.1811023622047245" right="1.1811023622047245" top="1.1811023622047245" bottom="1.1811023622047245" header="0.5118110236220472" footer="0.5118110236220472"/>
  <pageSetup fitToHeight="1" fitToWidth="1" horizontalDpi="300" verticalDpi="300" orientation="landscape" paperSize="9" scale="85" r:id="rId2"/>
  <headerFooter alignWithMargins="0">
    <oddHeader>&amp;R&amp;D</oddHeader>
    <oddFooter>&amp;C実績報告</oddFooter>
  </headerFooter>
  <drawing r:id="rId1"/>
</worksheet>
</file>

<file path=xl/worksheets/sheet21.xml><?xml version="1.0" encoding="utf-8"?>
<worksheet xmlns="http://schemas.openxmlformats.org/spreadsheetml/2006/main" xmlns:r="http://schemas.openxmlformats.org/officeDocument/2006/relationships">
  <sheetPr codeName="Sheet22"/>
  <dimension ref="A1:I27"/>
  <sheetViews>
    <sheetView workbookViewId="0" topLeftCell="A1">
      <selection activeCell="A1" sqref="A1"/>
    </sheetView>
  </sheetViews>
  <sheetFormatPr defaultColWidth="9.00390625" defaultRowHeight="13.5"/>
  <cols>
    <col min="1" max="1" width="9.00390625" style="62" customWidth="1"/>
    <col min="2" max="2" width="15.625" style="62" customWidth="1"/>
    <col min="3" max="9" width="5.625" style="62" customWidth="1"/>
    <col min="10" max="10" width="7.625" style="62" customWidth="1"/>
    <col min="11" max="16384" width="9.00390625" style="62" customWidth="1"/>
  </cols>
  <sheetData>
    <row r="1" ht="13.5">
      <c r="A1" s="62" t="s">
        <v>1018</v>
      </c>
    </row>
    <row r="2" ht="13.5"/>
    <row r="3" ht="13.5"/>
    <row r="5" ht="13.5" thickBot="1"/>
    <row r="6" spans="2:9" ht="13.5" thickBot="1">
      <c r="B6" s="518" t="s">
        <v>435</v>
      </c>
      <c r="C6" s="519" t="s">
        <v>436</v>
      </c>
      <c r="D6" s="519" t="s">
        <v>437</v>
      </c>
      <c r="E6" s="519" t="s">
        <v>438</v>
      </c>
      <c r="F6" s="519" t="s">
        <v>439</v>
      </c>
      <c r="G6" s="520" t="s">
        <v>440</v>
      </c>
      <c r="H6" s="521" t="s">
        <v>45</v>
      </c>
      <c r="I6" s="522" t="s">
        <v>252</v>
      </c>
    </row>
    <row r="7" spans="2:9" ht="12.75">
      <c r="B7" s="523" t="s">
        <v>163</v>
      </c>
      <c r="C7" s="524">
        <v>61</v>
      </c>
      <c r="D7" s="524">
        <v>31</v>
      </c>
      <c r="E7" s="524">
        <v>64</v>
      </c>
      <c r="F7" s="524">
        <v>71</v>
      </c>
      <c r="G7" s="525">
        <v>71</v>
      </c>
      <c r="H7" s="526">
        <f aca="true" t="shared" si="0" ref="H7:H14">C7+D7+E7+F7+G7</f>
        <v>298</v>
      </c>
      <c r="I7" s="527">
        <f aca="true" t="shared" si="1" ref="I7:I14">AVERAGE(C7:G7)</f>
        <v>59.6</v>
      </c>
    </row>
    <row r="8" spans="2:9" ht="12.75">
      <c r="B8" s="528" t="s">
        <v>158</v>
      </c>
      <c r="C8" s="71">
        <v>79</v>
      </c>
      <c r="D8" s="71">
        <v>67</v>
      </c>
      <c r="E8" s="71">
        <v>80</v>
      </c>
      <c r="F8" s="71">
        <v>44</v>
      </c>
      <c r="G8" s="529">
        <v>50</v>
      </c>
      <c r="H8" s="530">
        <f t="shared" si="0"/>
        <v>320</v>
      </c>
      <c r="I8" s="531">
        <f t="shared" si="1"/>
        <v>64</v>
      </c>
    </row>
    <row r="9" spans="2:9" ht="12.75">
      <c r="B9" s="528" t="s">
        <v>169</v>
      </c>
      <c r="C9" s="71">
        <v>76</v>
      </c>
      <c r="D9" s="71">
        <v>39</v>
      </c>
      <c r="E9" s="71">
        <v>75</v>
      </c>
      <c r="F9" s="71">
        <v>63</v>
      </c>
      <c r="G9" s="529">
        <v>87</v>
      </c>
      <c r="H9" s="530">
        <f t="shared" si="0"/>
        <v>340</v>
      </c>
      <c r="I9" s="531">
        <f t="shared" si="1"/>
        <v>68</v>
      </c>
    </row>
    <row r="10" spans="2:9" ht="12.75">
      <c r="B10" s="528" t="s">
        <v>176</v>
      </c>
      <c r="C10" s="71">
        <v>69</v>
      </c>
      <c r="D10" s="71">
        <v>86</v>
      </c>
      <c r="E10" s="71">
        <v>69</v>
      </c>
      <c r="F10" s="71">
        <v>47</v>
      </c>
      <c r="G10" s="529">
        <v>43</v>
      </c>
      <c r="H10" s="530">
        <f t="shared" si="0"/>
        <v>314</v>
      </c>
      <c r="I10" s="531">
        <f t="shared" si="1"/>
        <v>62.8</v>
      </c>
    </row>
    <row r="11" spans="2:9" ht="12.75">
      <c r="B11" s="528" t="s">
        <v>160</v>
      </c>
      <c r="C11" s="71">
        <v>42</v>
      </c>
      <c r="D11" s="71">
        <v>37</v>
      </c>
      <c r="E11" s="71">
        <v>87</v>
      </c>
      <c r="F11" s="71">
        <v>100</v>
      </c>
      <c r="G11" s="529">
        <v>77</v>
      </c>
      <c r="H11" s="530">
        <f t="shared" si="0"/>
        <v>343</v>
      </c>
      <c r="I11" s="531">
        <f t="shared" si="1"/>
        <v>68.6</v>
      </c>
    </row>
    <row r="12" spans="2:9" ht="12.75">
      <c r="B12" s="528" t="s">
        <v>166</v>
      </c>
      <c r="C12" s="71">
        <v>86</v>
      </c>
      <c r="D12" s="71">
        <v>78</v>
      </c>
      <c r="E12" s="71">
        <v>76</v>
      </c>
      <c r="F12" s="71">
        <v>67</v>
      </c>
      <c r="G12" s="529">
        <v>70</v>
      </c>
      <c r="H12" s="530">
        <f t="shared" si="0"/>
        <v>377</v>
      </c>
      <c r="I12" s="531">
        <f t="shared" si="1"/>
        <v>75.4</v>
      </c>
    </row>
    <row r="13" spans="2:9" ht="12.75">
      <c r="B13" s="528" t="s">
        <v>178</v>
      </c>
      <c r="C13" s="71">
        <v>90</v>
      </c>
      <c r="D13" s="71">
        <v>60</v>
      </c>
      <c r="E13" s="71">
        <v>36</v>
      </c>
      <c r="F13" s="71">
        <v>57</v>
      </c>
      <c r="G13" s="529">
        <v>33</v>
      </c>
      <c r="H13" s="530">
        <f t="shared" si="0"/>
        <v>276</v>
      </c>
      <c r="I13" s="531">
        <f t="shared" si="1"/>
        <v>55.2</v>
      </c>
    </row>
    <row r="14" spans="2:9" ht="13.5" thickBot="1">
      <c r="B14" s="532" t="s">
        <v>147</v>
      </c>
      <c r="C14" s="533">
        <v>34</v>
      </c>
      <c r="D14" s="533">
        <v>73</v>
      </c>
      <c r="E14" s="533">
        <v>80</v>
      </c>
      <c r="F14" s="533">
        <v>45</v>
      </c>
      <c r="G14" s="534">
        <v>61</v>
      </c>
      <c r="H14" s="535">
        <f t="shared" si="0"/>
        <v>293</v>
      </c>
      <c r="I14" s="536">
        <f t="shared" si="1"/>
        <v>58.6</v>
      </c>
    </row>
    <row r="18" ht="13.5" thickBot="1"/>
    <row r="19" spans="2:9" ht="13.5" thickBot="1">
      <c r="B19" s="518" t="s">
        <v>435</v>
      </c>
      <c r="C19" s="519" t="s">
        <v>436</v>
      </c>
      <c r="D19" s="519" t="s">
        <v>437</v>
      </c>
      <c r="E19" s="519" t="s">
        <v>438</v>
      </c>
      <c r="F19" s="519" t="s">
        <v>439</v>
      </c>
      <c r="G19" s="520" t="s">
        <v>440</v>
      </c>
      <c r="H19" s="521" t="s">
        <v>45</v>
      </c>
      <c r="I19" s="522" t="s">
        <v>252</v>
      </c>
    </row>
    <row r="20" spans="2:9" ht="12.75">
      <c r="B20" s="523" t="s">
        <v>174</v>
      </c>
      <c r="C20" s="524">
        <v>58</v>
      </c>
      <c r="D20" s="524">
        <v>54</v>
      </c>
      <c r="E20" s="524">
        <v>63</v>
      </c>
      <c r="F20" s="524">
        <v>75</v>
      </c>
      <c r="G20" s="525">
        <v>57</v>
      </c>
      <c r="H20" s="526">
        <f aca="true" t="shared" si="2" ref="H20:H27">C20+D20+E20+F20+G20</f>
        <v>307</v>
      </c>
      <c r="I20" s="527">
        <f aca="true" t="shared" si="3" ref="I20:I27">AVERAGE(C20:G20)</f>
        <v>61.4</v>
      </c>
    </row>
    <row r="21" spans="2:9" ht="12.75">
      <c r="B21" s="528" t="s">
        <v>167</v>
      </c>
      <c r="C21" s="71">
        <v>77</v>
      </c>
      <c r="D21" s="71">
        <v>87</v>
      </c>
      <c r="E21" s="71">
        <v>90</v>
      </c>
      <c r="F21" s="71">
        <v>74</v>
      </c>
      <c r="G21" s="529">
        <v>61</v>
      </c>
      <c r="H21" s="530">
        <f t="shared" si="2"/>
        <v>389</v>
      </c>
      <c r="I21" s="531">
        <f t="shared" si="3"/>
        <v>77.8</v>
      </c>
    </row>
    <row r="22" spans="2:9" ht="12.75">
      <c r="B22" s="528" t="s">
        <v>207</v>
      </c>
      <c r="C22" s="71">
        <v>48</v>
      </c>
      <c r="D22" s="71">
        <v>45</v>
      </c>
      <c r="E22" s="71">
        <v>64</v>
      </c>
      <c r="F22" s="71">
        <v>44</v>
      </c>
      <c r="G22" s="529">
        <v>93</v>
      </c>
      <c r="H22" s="530">
        <f t="shared" si="2"/>
        <v>294</v>
      </c>
      <c r="I22" s="531">
        <f t="shared" si="3"/>
        <v>58.8</v>
      </c>
    </row>
    <row r="23" spans="2:9" ht="12.75">
      <c r="B23" s="528" t="s">
        <v>209</v>
      </c>
      <c r="C23" s="71">
        <v>45</v>
      </c>
      <c r="D23" s="71">
        <v>64</v>
      </c>
      <c r="E23" s="71">
        <v>50</v>
      </c>
      <c r="F23" s="71">
        <v>86</v>
      </c>
      <c r="G23" s="529">
        <v>52</v>
      </c>
      <c r="H23" s="530">
        <f t="shared" si="2"/>
        <v>297</v>
      </c>
      <c r="I23" s="531">
        <f t="shared" si="3"/>
        <v>59.4</v>
      </c>
    </row>
    <row r="24" spans="2:9" ht="12.75">
      <c r="B24" s="528" t="s">
        <v>180</v>
      </c>
      <c r="C24" s="71">
        <v>52</v>
      </c>
      <c r="D24" s="71">
        <v>79</v>
      </c>
      <c r="E24" s="71">
        <v>88</v>
      </c>
      <c r="F24" s="71">
        <v>29</v>
      </c>
      <c r="G24" s="529">
        <v>66</v>
      </c>
      <c r="H24" s="530">
        <f t="shared" si="2"/>
        <v>314</v>
      </c>
      <c r="I24" s="531">
        <f t="shared" si="3"/>
        <v>62.8</v>
      </c>
    </row>
    <row r="25" spans="2:9" ht="12.75">
      <c r="B25" s="528" t="s">
        <v>211</v>
      </c>
      <c r="C25" s="71">
        <v>41</v>
      </c>
      <c r="D25" s="71">
        <v>52</v>
      </c>
      <c r="E25" s="71">
        <v>69</v>
      </c>
      <c r="F25" s="71">
        <v>48</v>
      </c>
      <c r="G25" s="529">
        <v>80</v>
      </c>
      <c r="H25" s="530">
        <f t="shared" si="2"/>
        <v>290</v>
      </c>
      <c r="I25" s="531">
        <f t="shared" si="3"/>
        <v>58</v>
      </c>
    </row>
    <row r="26" spans="2:9" ht="12.75">
      <c r="B26" s="528" t="s">
        <v>139</v>
      </c>
      <c r="C26" s="71">
        <v>65</v>
      </c>
      <c r="D26" s="71">
        <v>36</v>
      </c>
      <c r="E26" s="71">
        <v>44</v>
      </c>
      <c r="F26" s="71">
        <v>84</v>
      </c>
      <c r="G26" s="529">
        <v>76</v>
      </c>
      <c r="H26" s="530">
        <f t="shared" si="2"/>
        <v>305</v>
      </c>
      <c r="I26" s="531">
        <f t="shared" si="3"/>
        <v>61</v>
      </c>
    </row>
    <row r="27" spans="2:9" ht="13.5" thickBot="1">
      <c r="B27" s="532" t="s">
        <v>215</v>
      </c>
      <c r="C27" s="533">
        <v>58</v>
      </c>
      <c r="D27" s="533">
        <v>73</v>
      </c>
      <c r="E27" s="533">
        <v>62</v>
      </c>
      <c r="F27" s="533">
        <v>59</v>
      </c>
      <c r="G27" s="534">
        <v>94</v>
      </c>
      <c r="H27" s="535">
        <f t="shared" si="2"/>
        <v>346</v>
      </c>
      <c r="I27" s="536">
        <f t="shared" si="3"/>
        <v>69.2</v>
      </c>
    </row>
  </sheetData>
  <conditionalFormatting sqref="B7:B14 B20:B27">
    <cfRule type="expression" priority="1" dxfId="3" stopIfTrue="1">
      <formula>I7=MAX($I$7:$I$14,$I$20:$I$27)</formula>
    </cfRule>
    <cfRule type="expression" priority="2" dxfId="0" stopIfTrue="1">
      <formula>I7=MIN($I$7:$I$14,$I$20:$I$27)</formula>
    </cfRule>
  </conditionalFormatting>
  <printOptions/>
  <pageMargins left="0.75" right="0.75" top="1" bottom="1" header="0.512" footer="0.512"/>
  <pageSetup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3"/>
  <dimension ref="A1:O31"/>
  <sheetViews>
    <sheetView workbookViewId="0" topLeftCell="A1">
      <selection activeCell="A1" sqref="A1"/>
    </sheetView>
  </sheetViews>
  <sheetFormatPr defaultColWidth="9.00390625" defaultRowHeight="13.5"/>
  <cols>
    <col min="1" max="1" width="9.00390625" style="62" customWidth="1"/>
    <col min="2" max="2" width="6.125" style="62" customWidth="1"/>
    <col min="3" max="3" width="11.625" style="62" customWidth="1"/>
    <col min="4" max="4" width="10.625" style="62" customWidth="1"/>
    <col min="5" max="5" width="11.625" style="62" customWidth="1"/>
    <col min="6" max="11" width="5.625" style="62" customWidth="1"/>
    <col min="12" max="12" width="3.00390625" style="62" customWidth="1"/>
    <col min="13" max="13" width="9.00390625" style="62" customWidth="1"/>
    <col min="14" max="14" width="11.00390625" style="62" bestFit="1" customWidth="1"/>
    <col min="15" max="16384" width="9.00390625" style="62" customWidth="1"/>
  </cols>
  <sheetData>
    <row r="1" ht="13.5">
      <c r="A1" s="62" t="s">
        <v>1019</v>
      </c>
    </row>
    <row r="2" ht="13.5"/>
    <row r="3" spans="2:4" ht="14.25" thickBot="1">
      <c r="B3" s="62" t="s">
        <v>441</v>
      </c>
      <c r="C3" s="537">
        <f ca="1">TODAY()</f>
        <v>39655</v>
      </c>
      <c r="D3" s="537"/>
    </row>
    <row r="4" spans="2:11" ht="13.5" thickBot="1">
      <c r="B4" s="99" t="s">
        <v>442</v>
      </c>
      <c r="C4" s="199" t="s">
        <v>435</v>
      </c>
      <c r="D4" s="199" t="s">
        <v>443</v>
      </c>
      <c r="E4" s="100" t="s">
        <v>444</v>
      </c>
      <c r="F4" s="538" t="s">
        <v>445</v>
      </c>
      <c r="G4" s="539" t="s">
        <v>446</v>
      </c>
      <c r="H4" s="540" t="s">
        <v>447</v>
      </c>
      <c r="I4" s="199" t="s">
        <v>45</v>
      </c>
      <c r="J4" s="100" t="s">
        <v>23</v>
      </c>
      <c r="K4" s="541" t="s">
        <v>448</v>
      </c>
    </row>
    <row r="5" spans="2:14" ht="12.75">
      <c r="B5" s="124" t="s">
        <v>449</v>
      </c>
      <c r="C5" s="123" t="str">
        <f aca="true" t="shared" si="0" ref="C5:C31">VLOOKUP(RIGHT(B5,2),受験者,3,FALSE)</f>
        <v>坂田　美咲</v>
      </c>
      <c r="D5" s="123" t="str">
        <f aca="true" t="shared" si="1" ref="D5:D31">VLOOKUP(RIGHT(B5,2),受験者,2,FALSE)</f>
        <v>有機化学</v>
      </c>
      <c r="E5" s="125" t="str">
        <f aca="true" t="shared" si="2" ref="E5:E31">HLOOKUP(LEFT(B5,2),面接会場,2,FALSE)</f>
        <v>第２会議室</v>
      </c>
      <c r="F5" s="542">
        <v>3</v>
      </c>
      <c r="G5" s="543">
        <v>5</v>
      </c>
      <c r="H5" s="544">
        <v>7</v>
      </c>
      <c r="I5" s="123">
        <f aca="true" t="shared" si="3" ref="I5:I31">SUM(F5:H5)</f>
        <v>15</v>
      </c>
      <c r="J5" s="125" t="str">
        <f aca="true" t="shared" si="4" ref="J5:J31">HLOOKUP(ROUNDUP(I5,-1),評価,3,TRUE)</f>
        <v>B</v>
      </c>
      <c r="K5" s="545">
        <f aca="true" t="shared" si="5" ref="K5:K31">IF(J5="A","合格",IF(AND(F5&gt;=5,G5&gt;=5,H5&gt;=5),"保留",""))</f>
      </c>
      <c r="M5" s="99" t="s">
        <v>443</v>
      </c>
      <c r="N5" s="100" t="s">
        <v>450</v>
      </c>
    </row>
    <row r="6" spans="2:14" ht="12.75">
      <c r="B6" s="124" t="s">
        <v>451</v>
      </c>
      <c r="C6" s="123" t="str">
        <f t="shared" si="0"/>
        <v>高田　恵美</v>
      </c>
      <c r="D6" s="123" t="str">
        <f t="shared" si="1"/>
        <v>機械</v>
      </c>
      <c r="E6" s="125" t="str">
        <f t="shared" si="2"/>
        <v>講習室</v>
      </c>
      <c r="F6" s="542">
        <v>8</v>
      </c>
      <c r="G6" s="543">
        <v>8</v>
      </c>
      <c r="H6" s="544">
        <v>9</v>
      </c>
      <c r="I6" s="123">
        <f t="shared" si="3"/>
        <v>25</v>
      </c>
      <c r="J6" s="125" t="str">
        <f t="shared" si="4"/>
        <v>A</v>
      </c>
      <c r="K6" s="545" t="str">
        <f t="shared" si="5"/>
        <v>合格</v>
      </c>
      <c r="M6" s="148" t="s">
        <v>452</v>
      </c>
      <c r="N6" s="65">
        <f>SUMIF($D$5:$D$31,M6,$I$5:$I$31)</f>
        <v>137</v>
      </c>
    </row>
    <row r="7" spans="2:14" ht="12.75">
      <c r="B7" s="124" t="s">
        <v>453</v>
      </c>
      <c r="C7" s="123" t="str">
        <f t="shared" si="0"/>
        <v>瀬川　麗</v>
      </c>
      <c r="D7" s="123" t="str">
        <f t="shared" si="1"/>
        <v>機械</v>
      </c>
      <c r="E7" s="125" t="str">
        <f t="shared" si="2"/>
        <v>第１会議室</v>
      </c>
      <c r="F7" s="542">
        <v>6</v>
      </c>
      <c r="G7" s="543">
        <v>5</v>
      </c>
      <c r="H7" s="544">
        <v>4</v>
      </c>
      <c r="I7" s="123">
        <f t="shared" si="3"/>
        <v>15</v>
      </c>
      <c r="J7" s="125" t="str">
        <f t="shared" si="4"/>
        <v>B</v>
      </c>
      <c r="K7" s="545">
        <f t="shared" si="5"/>
      </c>
      <c r="M7" s="148" t="s">
        <v>454</v>
      </c>
      <c r="N7" s="65">
        <f>SUMIF($D$5:$D$31,M7,$I$5:$I$31)</f>
        <v>135</v>
      </c>
    </row>
    <row r="8" spans="2:14" ht="12.75">
      <c r="B8" s="124" t="s">
        <v>455</v>
      </c>
      <c r="C8" s="123" t="str">
        <f t="shared" si="0"/>
        <v>横川　礼治</v>
      </c>
      <c r="D8" s="123" t="str">
        <f t="shared" si="1"/>
        <v>有機化学</v>
      </c>
      <c r="E8" s="125" t="str">
        <f t="shared" si="2"/>
        <v>第１会議室</v>
      </c>
      <c r="F8" s="542">
        <v>7</v>
      </c>
      <c r="G8" s="543">
        <v>7</v>
      </c>
      <c r="H8" s="544">
        <v>7</v>
      </c>
      <c r="I8" s="123">
        <f t="shared" si="3"/>
        <v>21</v>
      </c>
      <c r="J8" s="125" t="str">
        <f t="shared" si="4"/>
        <v>A</v>
      </c>
      <c r="K8" s="545" t="str">
        <f t="shared" si="5"/>
        <v>合格</v>
      </c>
      <c r="M8" s="148" t="s">
        <v>456</v>
      </c>
      <c r="N8" s="65">
        <f>SUMIF($D$5:$D$31,M8,$I$5:$I$31)</f>
        <v>75</v>
      </c>
    </row>
    <row r="9" spans="2:14" ht="12.75">
      <c r="B9" s="124" t="s">
        <v>457</v>
      </c>
      <c r="C9" s="123" t="str">
        <f t="shared" si="0"/>
        <v>田所　太一</v>
      </c>
      <c r="D9" s="123" t="str">
        <f t="shared" si="1"/>
        <v>有機化学</v>
      </c>
      <c r="E9" s="125" t="str">
        <f t="shared" si="2"/>
        <v>第２会議室</v>
      </c>
      <c r="F9" s="542">
        <v>2</v>
      </c>
      <c r="G9" s="543">
        <v>8</v>
      </c>
      <c r="H9" s="544">
        <v>4</v>
      </c>
      <c r="I9" s="123">
        <f t="shared" si="3"/>
        <v>14</v>
      </c>
      <c r="J9" s="125" t="str">
        <f t="shared" si="4"/>
        <v>B</v>
      </c>
      <c r="K9" s="545">
        <f t="shared" si="5"/>
      </c>
      <c r="M9" s="148" t="s">
        <v>458</v>
      </c>
      <c r="N9" s="65">
        <f>SUMIF($D$5:$D$31,M9,$I$5:$I$31)</f>
        <v>75</v>
      </c>
    </row>
    <row r="10" spans="2:14" ht="13.5" thickBot="1">
      <c r="B10" s="124" t="s">
        <v>459</v>
      </c>
      <c r="C10" s="123" t="str">
        <f t="shared" si="0"/>
        <v>井上　亜樹</v>
      </c>
      <c r="D10" s="123" t="str">
        <f t="shared" si="1"/>
        <v>デザイン</v>
      </c>
      <c r="E10" s="125" t="str">
        <f t="shared" si="2"/>
        <v>講習室</v>
      </c>
      <c r="F10" s="542">
        <v>7</v>
      </c>
      <c r="G10" s="543">
        <v>4</v>
      </c>
      <c r="H10" s="544">
        <v>5</v>
      </c>
      <c r="I10" s="123">
        <f t="shared" si="3"/>
        <v>16</v>
      </c>
      <c r="J10" s="125" t="str">
        <f t="shared" si="4"/>
        <v>B</v>
      </c>
      <c r="K10" s="545">
        <f t="shared" si="5"/>
      </c>
      <c r="M10" s="56" t="s">
        <v>460</v>
      </c>
      <c r="N10" s="101">
        <f>SUMIF($D$5:$D$31,M10,$I$5:$I$31)</f>
        <v>77</v>
      </c>
    </row>
    <row r="11" spans="2:11" ht="13.5" thickBot="1">
      <c r="B11" s="124" t="s">
        <v>461</v>
      </c>
      <c r="C11" s="123" t="str">
        <f t="shared" si="0"/>
        <v>江川　良治</v>
      </c>
      <c r="D11" s="123" t="str">
        <f t="shared" si="1"/>
        <v>機械</v>
      </c>
      <c r="E11" s="125" t="str">
        <f t="shared" si="2"/>
        <v>第２会議室</v>
      </c>
      <c r="F11" s="542">
        <v>2</v>
      </c>
      <c r="G11" s="543">
        <v>10</v>
      </c>
      <c r="H11" s="544">
        <v>3</v>
      </c>
      <c r="I11" s="123">
        <f t="shared" si="3"/>
        <v>15</v>
      </c>
      <c r="J11" s="125" t="str">
        <f t="shared" si="4"/>
        <v>B</v>
      </c>
      <c r="K11" s="545">
        <f t="shared" si="5"/>
      </c>
    </row>
    <row r="12" spans="2:15" ht="12.75">
      <c r="B12" s="124" t="s">
        <v>462</v>
      </c>
      <c r="C12" s="123" t="str">
        <f t="shared" si="0"/>
        <v>山本　正美</v>
      </c>
      <c r="D12" s="123" t="str">
        <f t="shared" si="1"/>
        <v>無機化学</v>
      </c>
      <c r="E12" s="125" t="str">
        <f t="shared" si="2"/>
        <v>食堂</v>
      </c>
      <c r="F12" s="542">
        <v>9</v>
      </c>
      <c r="G12" s="543">
        <v>10</v>
      </c>
      <c r="H12" s="544">
        <v>8</v>
      </c>
      <c r="I12" s="123">
        <f t="shared" si="3"/>
        <v>27</v>
      </c>
      <c r="J12" s="125" t="str">
        <f t="shared" si="4"/>
        <v>A</v>
      </c>
      <c r="K12" s="545" t="str">
        <f t="shared" si="5"/>
        <v>合格</v>
      </c>
      <c r="M12" s="269" t="s">
        <v>463</v>
      </c>
      <c r="N12" s="270"/>
      <c r="O12" s="286"/>
    </row>
    <row r="13" spans="2:15" ht="12.75">
      <c r="B13" s="124" t="s">
        <v>464</v>
      </c>
      <c r="C13" s="123" t="str">
        <f t="shared" si="0"/>
        <v>長尾　優子</v>
      </c>
      <c r="D13" s="123" t="str">
        <f t="shared" si="1"/>
        <v>電子</v>
      </c>
      <c r="E13" s="125" t="str">
        <f t="shared" si="2"/>
        <v>第３会議室</v>
      </c>
      <c r="F13" s="542">
        <v>3</v>
      </c>
      <c r="G13" s="543">
        <v>5</v>
      </c>
      <c r="H13" s="544">
        <v>7</v>
      </c>
      <c r="I13" s="123">
        <f t="shared" si="3"/>
        <v>15</v>
      </c>
      <c r="J13" s="125" t="str">
        <f t="shared" si="4"/>
        <v>B</v>
      </c>
      <c r="K13" s="545">
        <f t="shared" si="5"/>
      </c>
      <c r="M13" s="546" t="s">
        <v>465</v>
      </c>
      <c r="N13" s="16" t="s">
        <v>435</v>
      </c>
      <c r="O13" s="547" t="s">
        <v>466</v>
      </c>
    </row>
    <row r="14" spans="2:15" ht="12.75">
      <c r="B14" s="124" t="s">
        <v>467</v>
      </c>
      <c r="C14" s="123" t="str">
        <f t="shared" si="0"/>
        <v>木村　俊彦</v>
      </c>
      <c r="D14" s="123" t="str">
        <f t="shared" si="1"/>
        <v>電子</v>
      </c>
      <c r="E14" s="125" t="str">
        <f t="shared" si="2"/>
        <v>第３会議室</v>
      </c>
      <c r="F14" s="542">
        <v>6</v>
      </c>
      <c r="G14" s="543">
        <v>7</v>
      </c>
      <c r="H14" s="544">
        <v>8</v>
      </c>
      <c r="I14" s="123">
        <f t="shared" si="3"/>
        <v>21</v>
      </c>
      <c r="J14" s="125" t="str">
        <f t="shared" si="4"/>
        <v>A</v>
      </c>
      <c r="K14" s="545" t="str">
        <f t="shared" si="5"/>
        <v>合格</v>
      </c>
      <c r="M14" s="546">
        <v>1</v>
      </c>
      <c r="N14" s="9" t="str">
        <f>INDEX($C$5:$C$31,MATCH(O14,$I$5:$I$31,FALSE))</f>
        <v>白川　恭子</v>
      </c>
      <c r="O14" s="65">
        <f>LARGE(I5:I31,M14)</f>
        <v>30</v>
      </c>
    </row>
    <row r="15" spans="2:15" ht="12.75">
      <c r="B15" s="124" t="s">
        <v>468</v>
      </c>
      <c r="C15" s="123" t="str">
        <f t="shared" si="0"/>
        <v>山本　浩二</v>
      </c>
      <c r="D15" s="123" t="str">
        <f t="shared" si="1"/>
        <v>機械</v>
      </c>
      <c r="E15" s="125" t="str">
        <f t="shared" si="2"/>
        <v>第３会議室</v>
      </c>
      <c r="F15" s="542">
        <v>6</v>
      </c>
      <c r="G15" s="543">
        <v>5</v>
      </c>
      <c r="H15" s="544">
        <v>6</v>
      </c>
      <c r="I15" s="123">
        <f t="shared" si="3"/>
        <v>17</v>
      </c>
      <c r="J15" s="125" t="str">
        <f t="shared" si="4"/>
        <v>B</v>
      </c>
      <c r="K15" s="545" t="str">
        <f t="shared" si="5"/>
        <v>保留</v>
      </c>
      <c r="M15" s="546">
        <v>2</v>
      </c>
      <c r="N15" s="9" t="str">
        <f>INDEX($C$5:$C$31,MATCH(O15,$I$5:$I$31,FALSE))</f>
        <v>安藤　直樹</v>
      </c>
      <c r="O15" s="65">
        <f>LARGE(I6:I32,M15)</f>
        <v>28</v>
      </c>
    </row>
    <row r="16" spans="2:15" ht="13.5" thickBot="1">
      <c r="B16" s="124" t="s">
        <v>469</v>
      </c>
      <c r="C16" s="123" t="str">
        <f t="shared" si="0"/>
        <v>田中　ひとみ</v>
      </c>
      <c r="D16" s="123" t="str">
        <f t="shared" si="1"/>
        <v>無機化学</v>
      </c>
      <c r="E16" s="125" t="str">
        <f t="shared" si="2"/>
        <v>講習室</v>
      </c>
      <c r="F16" s="542">
        <v>2</v>
      </c>
      <c r="G16" s="543">
        <v>3</v>
      </c>
      <c r="H16" s="544">
        <v>2</v>
      </c>
      <c r="I16" s="123">
        <f t="shared" si="3"/>
        <v>7</v>
      </c>
      <c r="J16" s="125" t="str">
        <f t="shared" si="4"/>
        <v>カエレ</v>
      </c>
      <c r="K16" s="545">
        <f t="shared" si="5"/>
      </c>
      <c r="M16" s="548">
        <v>3</v>
      </c>
      <c r="N16" s="25" t="str">
        <f>INDEX($C$5:$C$31,MATCH(O16,$I$5:$I$31,FALSE))</f>
        <v>山本　正美</v>
      </c>
      <c r="O16" s="101">
        <f>LARGE(I7:I33,M16)</f>
        <v>27</v>
      </c>
    </row>
    <row r="17" spans="2:11" ht="13.5" thickBot="1">
      <c r="B17" s="124" t="s">
        <v>470</v>
      </c>
      <c r="C17" s="123" t="str">
        <f t="shared" si="0"/>
        <v>村井　良美</v>
      </c>
      <c r="D17" s="123" t="str">
        <f t="shared" si="1"/>
        <v>デザイン</v>
      </c>
      <c r="E17" s="125" t="str">
        <f t="shared" si="2"/>
        <v>第１会議室</v>
      </c>
      <c r="F17" s="542">
        <v>8</v>
      </c>
      <c r="G17" s="543">
        <v>5</v>
      </c>
      <c r="H17" s="544">
        <v>8</v>
      </c>
      <c r="I17" s="123">
        <f t="shared" si="3"/>
        <v>21</v>
      </c>
      <c r="J17" s="125" t="str">
        <f t="shared" si="4"/>
        <v>A</v>
      </c>
      <c r="K17" s="545" t="str">
        <f t="shared" si="5"/>
        <v>合格</v>
      </c>
    </row>
    <row r="18" spans="2:14" ht="13.5" thickBot="1">
      <c r="B18" s="124" t="s">
        <v>471</v>
      </c>
      <c r="C18" s="123" t="str">
        <f t="shared" si="0"/>
        <v>佐藤　浩一</v>
      </c>
      <c r="D18" s="123" t="str">
        <f t="shared" si="1"/>
        <v>機械</v>
      </c>
      <c r="E18" s="125" t="str">
        <f t="shared" si="2"/>
        <v>食堂</v>
      </c>
      <c r="F18" s="542">
        <v>1</v>
      </c>
      <c r="G18" s="543">
        <v>1</v>
      </c>
      <c r="H18" s="544">
        <v>1</v>
      </c>
      <c r="I18" s="123">
        <f t="shared" si="3"/>
        <v>3</v>
      </c>
      <c r="J18" s="125" t="str">
        <f t="shared" si="4"/>
        <v>カエレ</v>
      </c>
      <c r="K18" s="545">
        <f t="shared" si="5"/>
      </c>
      <c r="M18" s="219" t="s">
        <v>472</v>
      </c>
      <c r="N18" s="549"/>
    </row>
    <row r="19" spans="2:14" ht="12.75">
      <c r="B19" s="124" t="s">
        <v>473</v>
      </c>
      <c r="C19" s="123" t="str">
        <f t="shared" si="0"/>
        <v>中川　純一</v>
      </c>
      <c r="D19" s="123" t="str">
        <f t="shared" si="1"/>
        <v>電子</v>
      </c>
      <c r="E19" s="125" t="str">
        <f t="shared" si="2"/>
        <v>食堂</v>
      </c>
      <c r="F19" s="542">
        <v>9</v>
      </c>
      <c r="G19" s="543">
        <v>9</v>
      </c>
      <c r="H19" s="544">
        <v>4</v>
      </c>
      <c r="I19" s="123">
        <f t="shared" si="3"/>
        <v>22</v>
      </c>
      <c r="J19" s="125" t="str">
        <f t="shared" si="4"/>
        <v>A</v>
      </c>
      <c r="K19" s="545" t="str">
        <f t="shared" si="5"/>
        <v>合格</v>
      </c>
      <c r="M19" s="550" t="s">
        <v>937</v>
      </c>
      <c r="N19" s="551">
        <f>COUNTIF($J$5:$J$31,M19)</f>
        <v>13</v>
      </c>
    </row>
    <row r="20" spans="2:14" ht="12.75">
      <c r="B20" s="124" t="s">
        <v>474</v>
      </c>
      <c r="C20" s="123" t="str">
        <f t="shared" si="0"/>
        <v>白川　恭子</v>
      </c>
      <c r="D20" s="123" t="str">
        <f t="shared" si="1"/>
        <v>機械</v>
      </c>
      <c r="E20" s="125" t="str">
        <f t="shared" si="2"/>
        <v>食堂</v>
      </c>
      <c r="F20" s="542">
        <v>10</v>
      </c>
      <c r="G20" s="543">
        <v>10</v>
      </c>
      <c r="H20" s="544">
        <v>10</v>
      </c>
      <c r="I20" s="123">
        <f t="shared" si="3"/>
        <v>30</v>
      </c>
      <c r="J20" s="125" t="str">
        <f t="shared" si="4"/>
        <v>A</v>
      </c>
      <c r="K20" s="545" t="str">
        <f t="shared" si="5"/>
        <v>合格</v>
      </c>
      <c r="M20" s="148" t="s">
        <v>938</v>
      </c>
      <c r="N20" s="552">
        <f>COUNTIF($J$5:$J$31,M20)</f>
        <v>11</v>
      </c>
    </row>
    <row r="21" spans="2:14" ht="13.5" thickBot="1">
      <c r="B21" s="124" t="s">
        <v>475</v>
      </c>
      <c r="C21" s="123" t="str">
        <f t="shared" si="0"/>
        <v>宮川　里美</v>
      </c>
      <c r="D21" s="123" t="str">
        <f t="shared" si="1"/>
        <v>機械</v>
      </c>
      <c r="E21" s="125" t="str">
        <f t="shared" si="2"/>
        <v>食堂</v>
      </c>
      <c r="F21" s="542">
        <v>8</v>
      </c>
      <c r="G21" s="543">
        <v>7</v>
      </c>
      <c r="H21" s="544">
        <v>6</v>
      </c>
      <c r="I21" s="123">
        <f t="shared" si="3"/>
        <v>21</v>
      </c>
      <c r="J21" s="125" t="str">
        <f t="shared" si="4"/>
        <v>A</v>
      </c>
      <c r="K21" s="545" t="str">
        <f t="shared" si="5"/>
        <v>合格</v>
      </c>
      <c r="M21" s="56" t="s">
        <v>939</v>
      </c>
      <c r="N21" s="553">
        <f>COUNTIF($J$5:$J$31,M21)</f>
        <v>3</v>
      </c>
    </row>
    <row r="22" spans="2:11" ht="12.75">
      <c r="B22" s="124" t="s">
        <v>476</v>
      </c>
      <c r="C22" s="123" t="str">
        <f t="shared" si="0"/>
        <v>山下　美幸</v>
      </c>
      <c r="D22" s="123" t="str">
        <f t="shared" si="1"/>
        <v>デザイン</v>
      </c>
      <c r="E22" s="125" t="str">
        <f t="shared" si="2"/>
        <v>講習室</v>
      </c>
      <c r="F22" s="542">
        <v>4</v>
      </c>
      <c r="G22" s="543">
        <v>4</v>
      </c>
      <c r="H22" s="544">
        <v>4</v>
      </c>
      <c r="I22" s="123">
        <f t="shared" si="3"/>
        <v>12</v>
      </c>
      <c r="J22" s="125" t="str">
        <f t="shared" si="4"/>
        <v>B</v>
      </c>
      <c r="K22" s="545">
        <f t="shared" si="5"/>
      </c>
    </row>
    <row r="23" spans="2:11" ht="12.75">
      <c r="B23" s="124" t="s">
        <v>477</v>
      </c>
      <c r="C23" s="123" t="str">
        <f t="shared" si="0"/>
        <v>園部　幹夫</v>
      </c>
      <c r="D23" s="123" t="str">
        <f t="shared" si="1"/>
        <v>電子</v>
      </c>
      <c r="E23" s="125" t="str">
        <f t="shared" si="2"/>
        <v>第２会議室</v>
      </c>
      <c r="F23" s="542">
        <v>9</v>
      </c>
      <c r="G23" s="543">
        <v>7</v>
      </c>
      <c r="H23" s="544">
        <v>1</v>
      </c>
      <c r="I23" s="123">
        <f t="shared" si="3"/>
        <v>17</v>
      </c>
      <c r="J23" s="125" t="str">
        <f t="shared" si="4"/>
        <v>B</v>
      </c>
      <c r="K23" s="545">
        <f t="shared" si="5"/>
      </c>
    </row>
    <row r="24" spans="2:11" ht="12.75">
      <c r="B24" s="124" t="s">
        <v>478</v>
      </c>
      <c r="C24" s="123" t="str">
        <f t="shared" si="0"/>
        <v>佐々木　弘樹</v>
      </c>
      <c r="D24" s="123" t="str">
        <f t="shared" si="1"/>
        <v>電子</v>
      </c>
      <c r="E24" s="125" t="str">
        <f t="shared" si="2"/>
        <v>第２会議室</v>
      </c>
      <c r="F24" s="542">
        <v>8</v>
      </c>
      <c r="G24" s="543">
        <v>6</v>
      </c>
      <c r="H24" s="544">
        <v>7</v>
      </c>
      <c r="I24" s="123">
        <f t="shared" si="3"/>
        <v>21</v>
      </c>
      <c r="J24" s="125" t="str">
        <f t="shared" si="4"/>
        <v>A</v>
      </c>
      <c r="K24" s="545" t="str">
        <f t="shared" si="5"/>
        <v>合格</v>
      </c>
    </row>
    <row r="25" spans="2:11" ht="12.75">
      <c r="B25" s="124" t="s">
        <v>479</v>
      </c>
      <c r="C25" s="123" t="str">
        <f t="shared" si="0"/>
        <v>中川　知代</v>
      </c>
      <c r="D25" s="123" t="str">
        <f t="shared" si="1"/>
        <v>電子</v>
      </c>
      <c r="E25" s="125" t="str">
        <f t="shared" si="2"/>
        <v>第３会議室</v>
      </c>
      <c r="F25" s="542">
        <v>8</v>
      </c>
      <c r="G25" s="543">
        <v>9</v>
      </c>
      <c r="H25" s="544">
        <v>9</v>
      </c>
      <c r="I25" s="123">
        <f t="shared" si="3"/>
        <v>26</v>
      </c>
      <c r="J25" s="125" t="str">
        <f t="shared" si="4"/>
        <v>A</v>
      </c>
      <c r="K25" s="545" t="str">
        <f t="shared" si="5"/>
        <v>合格</v>
      </c>
    </row>
    <row r="26" spans="2:11" ht="12.75">
      <c r="B26" s="124" t="s">
        <v>480</v>
      </c>
      <c r="C26" s="123" t="str">
        <f t="shared" si="0"/>
        <v>田尾　庄司</v>
      </c>
      <c r="D26" s="123" t="str">
        <f t="shared" si="1"/>
        <v>無機化学</v>
      </c>
      <c r="E26" s="125" t="str">
        <f t="shared" si="2"/>
        <v>講習室</v>
      </c>
      <c r="F26" s="542">
        <v>5</v>
      </c>
      <c r="G26" s="543">
        <v>5</v>
      </c>
      <c r="H26" s="544">
        <v>8</v>
      </c>
      <c r="I26" s="123">
        <f t="shared" si="3"/>
        <v>18</v>
      </c>
      <c r="J26" s="125" t="str">
        <f t="shared" si="4"/>
        <v>B</v>
      </c>
      <c r="K26" s="545" t="str">
        <f t="shared" si="5"/>
        <v>保留</v>
      </c>
    </row>
    <row r="27" spans="2:11" ht="12.75">
      <c r="B27" s="124" t="s">
        <v>481</v>
      </c>
      <c r="C27" s="123" t="str">
        <f t="shared" si="0"/>
        <v>石川　有紀</v>
      </c>
      <c r="D27" s="123" t="str">
        <f t="shared" si="1"/>
        <v>有機化学</v>
      </c>
      <c r="E27" s="125" t="str">
        <f t="shared" si="2"/>
        <v>第１会議室</v>
      </c>
      <c r="F27" s="542">
        <v>9</v>
      </c>
      <c r="G27" s="543">
        <v>7</v>
      </c>
      <c r="H27" s="544">
        <v>9</v>
      </c>
      <c r="I27" s="123">
        <f t="shared" si="3"/>
        <v>25</v>
      </c>
      <c r="J27" s="125" t="str">
        <f t="shared" si="4"/>
        <v>A</v>
      </c>
      <c r="K27" s="545" t="str">
        <f t="shared" si="5"/>
        <v>合格</v>
      </c>
    </row>
    <row r="28" spans="2:11" ht="12.75">
      <c r="B28" s="124" t="s">
        <v>482</v>
      </c>
      <c r="C28" s="123" t="str">
        <f t="shared" si="0"/>
        <v>小沢　努</v>
      </c>
      <c r="D28" s="123" t="str">
        <f t="shared" si="1"/>
        <v>電子</v>
      </c>
      <c r="E28" s="125" t="str">
        <f t="shared" si="2"/>
        <v>食堂</v>
      </c>
      <c r="F28" s="542">
        <v>5</v>
      </c>
      <c r="G28" s="543">
        <v>5</v>
      </c>
      <c r="H28" s="544">
        <v>5</v>
      </c>
      <c r="I28" s="123">
        <f t="shared" si="3"/>
        <v>15</v>
      </c>
      <c r="J28" s="125" t="str">
        <f t="shared" si="4"/>
        <v>B</v>
      </c>
      <c r="K28" s="545" t="str">
        <f t="shared" si="5"/>
        <v>保留</v>
      </c>
    </row>
    <row r="29" spans="2:11" ht="12.75">
      <c r="B29" s="124" t="s">
        <v>483</v>
      </c>
      <c r="C29" s="123" t="str">
        <f t="shared" si="0"/>
        <v>安藤　直樹</v>
      </c>
      <c r="D29" s="123" t="str">
        <f t="shared" si="1"/>
        <v>デザイン</v>
      </c>
      <c r="E29" s="125" t="str">
        <f t="shared" si="2"/>
        <v>食堂</v>
      </c>
      <c r="F29" s="542">
        <v>10</v>
      </c>
      <c r="G29" s="543">
        <v>8</v>
      </c>
      <c r="H29" s="544">
        <v>10</v>
      </c>
      <c r="I29" s="123">
        <f t="shared" si="3"/>
        <v>28</v>
      </c>
      <c r="J29" s="125" t="str">
        <f t="shared" si="4"/>
        <v>A</v>
      </c>
      <c r="K29" s="545" t="str">
        <f t="shared" si="5"/>
        <v>合格</v>
      </c>
    </row>
    <row r="30" spans="2:11" ht="12.75">
      <c r="B30" s="124" t="s">
        <v>484</v>
      </c>
      <c r="C30" s="123" t="str">
        <f t="shared" si="0"/>
        <v>金田　俊夫</v>
      </c>
      <c r="D30" s="123" t="str">
        <f t="shared" si="1"/>
        <v>無機化学</v>
      </c>
      <c r="E30" s="125" t="str">
        <f t="shared" si="2"/>
        <v>第１会議室</v>
      </c>
      <c r="F30" s="542">
        <v>8</v>
      </c>
      <c r="G30" s="543">
        <v>6</v>
      </c>
      <c r="H30" s="544">
        <v>9</v>
      </c>
      <c r="I30" s="123">
        <f t="shared" si="3"/>
        <v>23</v>
      </c>
      <c r="J30" s="125" t="str">
        <f t="shared" si="4"/>
        <v>A</v>
      </c>
      <c r="K30" s="545" t="str">
        <f t="shared" si="5"/>
        <v>合格</v>
      </c>
    </row>
    <row r="31" spans="2:11" ht="13.5" thickBot="1">
      <c r="B31" s="126" t="s">
        <v>485</v>
      </c>
      <c r="C31" s="127" t="str">
        <f t="shared" si="0"/>
        <v>大川　雄介</v>
      </c>
      <c r="D31" s="127" t="str">
        <f t="shared" si="1"/>
        <v>機械</v>
      </c>
      <c r="E31" s="128" t="str">
        <f t="shared" si="2"/>
        <v>第３会議室</v>
      </c>
      <c r="F31" s="554">
        <v>2</v>
      </c>
      <c r="G31" s="555">
        <v>4</v>
      </c>
      <c r="H31" s="556">
        <v>3</v>
      </c>
      <c r="I31" s="127">
        <f t="shared" si="3"/>
        <v>9</v>
      </c>
      <c r="J31" s="128" t="str">
        <f t="shared" si="4"/>
        <v>カエレ</v>
      </c>
      <c r="K31" s="557">
        <f t="shared" si="5"/>
      </c>
    </row>
  </sheetData>
  <mergeCells count="3">
    <mergeCell ref="C3:D3"/>
    <mergeCell ref="M18:N18"/>
    <mergeCell ref="M12:O12"/>
  </mergeCells>
  <printOptions/>
  <pageMargins left="0.75" right="0.75" top="1" bottom="1" header="0.512" footer="0.512"/>
  <pageSetup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24"/>
  <dimension ref="A1:K72"/>
  <sheetViews>
    <sheetView workbookViewId="0" topLeftCell="A1">
      <selection activeCell="A1" sqref="A1"/>
    </sheetView>
  </sheetViews>
  <sheetFormatPr defaultColWidth="9.00390625" defaultRowHeight="13.5"/>
  <cols>
    <col min="2" max="2" width="6.125" style="0" bestFit="1" customWidth="1"/>
    <col min="4" max="4" width="12.375" style="0" bestFit="1" customWidth="1"/>
    <col min="6" max="6" width="9.875" style="0" bestFit="1" customWidth="1"/>
    <col min="7" max="11" width="10.625" style="0" customWidth="1"/>
  </cols>
  <sheetData>
    <row r="1" spans="2:6" ht="13.5" thickBot="1">
      <c r="B1" t="s">
        <v>486</v>
      </c>
      <c r="F1" t="s">
        <v>487</v>
      </c>
    </row>
    <row r="2" spans="2:11" ht="12.75">
      <c r="B2" s="99" t="s">
        <v>1020</v>
      </c>
      <c r="C2" s="199" t="s">
        <v>443</v>
      </c>
      <c r="D2" s="100" t="s">
        <v>435</v>
      </c>
      <c r="F2" s="558" t="s">
        <v>488</v>
      </c>
      <c r="G2" s="559" t="s">
        <v>489</v>
      </c>
      <c r="H2" s="559" t="s">
        <v>490</v>
      </c>
      <c r="I2" s="559" t="s">
        <v>491</v>
      </c>
      <c r="J2" s="559" t="s">
        <v>492</v>
      </c>
      <c r="K2" s="560" t="s">
        <v>493</v>
      </c>
    </row>
    <row r="3" spans="1:11" ht="13.5" thickBot="1">
      <c r="A3" s="62"/>
      <c r="B3" s="148" t="s">
        <v>494</v>
      </c>
      <c r="C3" s="123" t="s">
        <v>452</v>
      </c>
      <c r="D3" s="561" t="s">
        <v>940</v>
      </c>
      <c r="E3" s="62"/>
      <c r="F3" s="548" t="s">
        <v>495</v>
      </c>
      <c r="G3" s="562" t="s">
        <v>496</v>
      </c>
      <c r="H3" s="562" t="s">
        <v>497</v>
      </c>
      <c r="I3" s="562" t="s">
        <v>498</v>
      </c>
      <c r="J3" s="562" t="s">
        <v>499</v>
      </c>
      <c r="K3" s="563" t="s">
        <v>500</v>
      </c>
    </row>
    <row r="4" spans="1:5" ht="12.75">
      <c r="A4" s="62"/>
      <c r="B4" s="148" t="s">
        <v>501</v>
      </c>
      <c r="C4" s="123" t="s">
        <v>452</v>
      </c>
      <c r="D4" s="561" t="s">
        <v>193</v>
      </c>
      <c r="E4" s="62"/>
    </row>
    <row r="5" spans="1:6" ht="13.5" thickBot="1">
      <c r="A5" s="62"/>
      <c r="B5" s="148" t="s">
        <v>502</v>
      </c>
      <c r="C5" s="123" t="s">
        <v>452</v>
      </c>
      <c r="D5" s="561" t="s">
        <v>191</v>
      </c>
      <c r="E5" s="62"/>
      <c r="F5" s="564" t="s">
        <v>503</v>
      </c>
    </row>
    <row r="6" spans="1:9" ht="12.75">
      <c r="A6" s="62"/>
      <c r="B6" s="148" t="s">
        <v>504</v>
      </c>
      <c r="C6" s="123" t="s">
        <v>452</v>
      </c>
      <c r="D6" s="565" t="s">
        <v>197</v>
      </c>
      <c r="E6" s="62"/>
      <c r="F6" s="219" t="s">
        <v>505</v>
      </c>
      <c r="G6" s="566">
        <v>10</v>
      </c>
      <c r="H6" s="566">
        <v>20</v>
      </c>
      <c r="I6" s="567">
        <v>30</v>
      </c>
    </row>
    <row r="7" spans="1:9" ht="13.5" thickBot="1">
      <c r="A7" s="62"/>
      <c r="B7" s="148" t="s">
        <v>506</v>
      </c>
      <c r="C7" s="123" t="s">
        <v>452</v>
      </c>
      <c r="D7" s="565" t="s">
        <v>201</v>
      </c>
      <c r="E7" s="62"/>
      <c r="F7" s="568"/>
      <c r="G7" s="569" t="s">
        <v>941</v>
      </c>
      <c r="H7" s="569" t="s">
        <v>941</v>
      </c>
      <c r="I7" s="570" t="s">
        <v>941</v>
      </c>
    </row>
    <row r="8" spans="1:9" ht="13.5" thickBot="1">
      <c r="A8" s="62"/>
      <c r="B8" s="148" t="s">
        <v>507</v>
      </c>
      <c r="C8" s="123" t="s">
        <v>452</v>
      </c>
      <c r="D8" s="565" t="s">
        <v>195</v>
      </c>
      <c r="E8" s="62"/>
      <c r="F8" s="18" t="s">
        <v>23</v>
      </c>
      <c r="G8" s="569" t="s">
        <v>1021</v>
      </c>
      <c r="H8" s="569" t="s">
        <v>1022</v>
      </c>
      <c r="I8" s="570" t="s">
        <v>1023</v>
      </c>
    </row>
    <row r="9" spans="1:5" ht="12.75">
      <c r="A9" s="62"/>
      <c r="B9" s="148" t="s">
        <v>508</v>
      </c>
      <c r="C9" s="123" t="s">
        <v>452</v>
      </c>
      <c r="D9" s="565" t="s">
        <v>133</v>
      </c>
      <c r="E9" s="62"/>
    </row>
    <row r="10" spans="1:7" ht="12.75">
      <c r="A10" s="62"/>
      <c r="B10" s="148" t="s">
        <v>942</v>
      </c>
      <c r="C10" s="123" t="s">
        <v>454</v>
      </c>
      <c r="D10" s="565" t="s">
        <v>141</v>
      </c>
      <c r="E10" s="62"/>
      <c r="F10" s="62"/>
      <c r="G10" s="62"/>
    </row>
    <row r="11" spans="1:6" ht="12.75">
      <c r="A11" s="62"/>
      <c r="B11" s="148" t="s">
        <v>509</v>
      </c>
      <c r="C11" s="123" t="s">
        <v>454</v>
      </c>
      <c r="D11" s="561" t="s">
        <v>149</v>
      </c>
      <c r="E11" s="62"/>
      <c r="F11" s="62"/>
    </row>
    <row r="12" spans="1:7" ht="12.75">
      <c r="A12" s="62"/>
      <c r="B12" s="148" t="s">
        <v>510</v>
      </c>
      <c r="C12" s="123" t="s">
        <v>454</v>
      </c>
      <c r="D12" s="565" t="s">
        <v>154</v>
      </c>
      <c r="E12" s="62"/>
      <c r="F12" s="62"/>
      <c r="G12" s="62"/>
    </row>
    <row r="13" spans="1:7" ht="12.75">
      <c r="A13" s="62"/>
      <c r="B13" s="148" t="s">
        <v>511</v>
      </c>
      <c r="C13" s="123" t="s">
        <v>454</v>
      </c>
      <c r="D13" s="561" t="s">
        <v>145</v>
      </c>
      <c r="E13" s="62"/>
      <c r="F13" s="62"/>
      <c r="G13" s="62"/>
    </row>
    <row r="14" spans="1:7" ht="12.75">
      <c r="A14" s="62"/>
      <c r="B14" s="148" t="s">
        <v>512</v>
      </c>
      <c r="C14" s="123" t="s">
        <v>454</v>
      </c>
      <c r="D14" s="561" t="s">
        <v>203</v>
      </c>
      <c r="E14" s="62"/>
      <c r="F14" s="62"/>
      <c r="G14" s="62"/>
    </row>
    <row r="15" spans="1:7" ht="12.75">
      <c r="A15" s="62"/>
      <c r="B15" s="148" t="s">
        <v>513</v>
      </c>
      <c r="C15" s="123" t="s">
        <v>454</v>
      </c>
      <c r="D15" s="565" t="s">
        <v>135</v>
      </c>
      <c r="E15" s="62"/>
      <c r="F15" s="62"/>
      <c r="G15" s="62"/>
    </row>
    <row r="16" spans="1:7" ht="12.75">
      <c r="A16" s="62"/>
      <c r="B16" s="148" t="s">
        <v>514</v>
      </c>
      <c r="C16" s="123" t="s">
        <v>454</v>
      </c>
      <c r="D16" s="561" t="s">
        <v>137</v>
      </c>
      <c r="E16" s="62"/>
      <c r="F16" s="62"/>
      <c r="G16" s="62"/>
    </row>
    <row r="17" spans="1:7" ht="12.75">
      <c r="A17" s="62"/>
      <c r="B17" s="148" t="s">
        <v>515</v>
      </c>
      <c r="C17" s="123" t="s">
        <v>454</v>
      </c>
      <c r="D17" s="565" t="s">
        <v>143</v>
      </c>
      <c r="E17" s="62"/>
      <c r="F17" s="62"/>
      <c r="G17" s="62"/>
    </row>
    <row r="18" spans="1:5" ht="12.75">
      <c r="A18" s="62"/>
      <c r="B18" s="148" t="s">
        <v>943</v>
      </c>
      <c r="C18" s="123" t="s">
        <v>456</v>
      </c>
      <c r="D18" s="561" t="s">
        <v>156</v>
      </c>
      <c r="E18" s="62"/>
    </row>
    <row r="19" spans="1:5" ht="12.75">
      <c r="A19" s="62"/>
      <c r="B19" s="148" t="s">
        <v>516</v>
      </c>
      <c r="C19" s="123" t="s">
        <v>456</v>
      </c>
      <c r="D19" s="565" t="s">
        <v>165</v>
      </c>
      <c r="E19" s="62"/>
    </row>
    <row r="20" spans="1:5" ht="12.75">
      <c r="A20" s="62"/>
      <c r="B20" s="148" t="s">
        <v>517</v>
      </c>
      <c r="C20" s="123" t="s">
        <v>458</v>
      </c>
      <c r="D20" s="565" t="s">
        <v>183</v>
      </c>
      <c r="E20" s="62"/>
    </row>
    <row r="21" spans="1:5" ht="12.75">
      <c r="A21" s="62"/>
      <c r="B21" s="148" t="s">
        <v>518</v>
      </c>
      <c r="C21" s="123" t="s">
        <v>458</v>
      </c>
      <c r="D21" s="565" t="s">
        <v>172</v>
      </c>
      <c r="E21" s="62"/>
    </row>
    <row r="22" spans="1:5" ht="12.75">
      <c r="A22" s="62"/>
      <c r="B22" s="148" t="s">
        <v>519</v>
      </c>
      <c r="C22" s="123" t="s">
        <v>456</v>
      </c>
      <c r="D22" s="565" t="s">
        <v>163</v>
      </c>
      <c r="E22" s="62"/>
    </row>
    <row r="23" spans="1:5" ht="12.75">
      <c r="A23" s="62"/>
      <c r="B23" s="148" t="s">
        <v>520</v>
      </c>
      <c r="C23" s="123" t="s">
        <v>456</v>
      </c>
      <c r="D23" s="561" t="s">
        <v>158</v>
      </c>
      <c r="E23" s="62"/>
    </row>
    <row r="24" spans="1:5" ht="12.75">
      <c r="A24" s="62"/>
      <c r="B24" s="148" t="s">
        <v>521</v>
      </c>
      <c r="C24" s="123" t="s">
        <v>458</v>
      </c>
      <c r="D24" s="565" t="s">
        <v>169</v>
      </c>
      <c r="E24" s="62"/>
    </row>
    <row r="25" spans="1:5" ht="12.75">
      <c r="A25" s="62"/>
      <c r="B25" s="148" t="s">
        <v>522</v>
      </c>
      <c r="C25" s="123" t="s">
        <v>458</v>
      </c>
      <c r="D25" s="561" t="s">
        <v>176</v>
      </c>
      <c r="E25" s="62"/>
    </row>
    <row r="26" spans="1:5" ht="12.75">
      <c r="A26" s="62"/>
      <c r="B26" s="148" t="s">
        <v>523</v>
      </c>
      <c r="C26" s="123" t="s">
        <v>460</v>
      </c>
      <c r="D26" s="565" t="s">
        <v>160</v>
      </c>
      <c r="E26" s="62"/>
    </row>
    <row r="27" spans="1:5" ht="12.75">
      <c r="A27" s="62"/>
      <c r="B27" s="148" t="s">
        <v>524</v>
      </c>
      <c r="C27" s="123" t="s">
        <v>460</v>
      </c>
      <c r="D27" s="561" t="s">
        <v>166</v>
      </c>
      <c r="E27" s="62"/>
    </row>
    <row r="28" spans="1:5" ht="12.75">
      <c r="A28" s="62"/>
      <c r="B28" s="148" t="s">
        <v>525</v>
      </c>
      <c r="C28" s="123" t="s">
        <v>460</v>
      </c>
      <c r="D28" s="561" t="s">
        <v>178</v>
      </c>
      <c r="E28" s="62"/>
    </row>
    <row r="29" spans="1:5" ht="13.5" thickBot="1">
      <c r="A29" s="62"/>
      <c r="B29" s="56" t="s">
        <v>526</v>
      </c>
      <c r="C29" s="127" t="s">
        <v>460</v>
      </c>
      <c r="D29" s="571" t="s">
        <v>147</v>
      </c>
      <c r="E29" s="62"/>
    </row>
    <row r="30" ht="12.75">
      <c r="A30" s="62"/>
    </row>
    <row r="31" ht="12.75">
      <c r="A31" s="62"/>
    </row>
    <row r="32" ht="12.75">
      <c r="A32" s="62"/>
    </row>
    <row r="33" ht="12.75">
      <c r="A33" s="62"/>
    </row>
    <row r="34" ht="12.75">
      <c r="A34" s="62"/>
    </row>
    <row r="46" spans="3:4" ht="12.75">
      <c r="C46" s="62" t="s">
        <v>493</v>
      </c>
      <c r="D46">
        <f aca="true" ca="1" t="shared" si="0" ref="D46:D72">RAND()</f>
        <v>0.7546085352450167</v>
      </c>
    </row>
    <row r="47" spans="3:4" ht="12.75">
      <c r="C47" s="62" t="s">
        <v>492</v>
      </c>
      <c r="D47">
        <f ca="1" t="shared" si="0"/>
        <v>0.22175164130899372</v>
      </c>
    </row>
    <row r="48" spans="3:4" ht="12.75">
      <c r="C48" s="62" t="s">
        <v>493</v>
      </c>
      <c r="D48">
        <f ca="1" t="shared" si="0"/>
        <v>0.034196295627312745</v>
      </c>
    </row>
    <row r="49" spans="3:4" ht="12.75">
      <c r="C49" s="62" t="s">
        <v>492</v>
      </c>
      <c r="D49">
        <f ca="1" t="shared" si="0"/>
        <v>0.05314635583846833</v>
      </c>
    </row>
    <row r="50" spans="3:4" ht="12.75">
      <c r="C50" s="62" t="s">
        <v>489</v>
      </c>
      <c r="D50">
        <f ca="1" t="shared" si="0"/>
        <v>0.16168768959745694</v>
      </c>
    </row>
    <row r="51" spans="3:4" ht="12.75">
      <c r="C51" s="62" t="s">
        <v>493</v>
      </c>
      <c r="D51">
        <f ca="1" t="shared" si="0"/>
        <v>0.1461265366246134</v>
      </c>
    </row>
    <row r="52" spans="3:4" ht="12.75">
      <c r="C52" s="62" t="s">
        <v>489</v>
      </c>
      <c r="D52">
        <f ca="1" t="shared" si="0"/>
        <v>0.32004319032810424</v>
      </c>
    </row>
    <row r="53" spans="3:4" ht="12.75">
      <c r="C53" s="62" t="s">
        <v>492</v>
      </c>
      <c r="D53">
        <f ca="1" t="shared" si="0"/>
        <v>0.3554992123117744</v>
      </c>
    </row>
    <row r="54" spans="3:4" ht="12.75">
      <c r="C54" s="62" t="s">
        <v>493</v>
      </c>
      <c r="D54">
        <f ca="1" t="shared" si="0"/>
        <v>0.5690911139363133</v>
      </c>
    </row>
    <row r="55" spans="3:4" ht="12.75">
      <c r="C55" s="62" t="s">
        <v>489</v>
      </c>
      <c r="D55">
        <f ca="1" t="shared" si="0"/>
        <v>0.2551569685327859</v>
      </c>
    </row>
    <row r="56" spans="3:4" ht="12.75">
      <c r="C56" s="62" t="s">
        <v>489</v>
      </c>
      <c r="D56">
        <f ca="1" t="shared" si="0"/>
        <v>0.10791496049042704</v>
      </c>
    </row>
    <row r="57" spans="3:4" ht="12.75">
      <c r="C57" s="62" t="s">
        <v>490</v>
      </c>
      <c r="D57">
        <f ca="1" t="shared" si="0"/>
        <v>0.04415397648392583</v>
      </c>
    </row>
    <row r="58" spans="3:4" ht="12.75">
      <c r="C58" s="62" t="s">
        <v>491</v>
      </c>
      <c r="D58">
        <f ca="1" t="shared" si="0"/>
        <v>0.8475300486355521</v>
      </c>
    </row>
    <row r="59" spans="3:4" ht="12.75">
      <c r="C59" s="62" t="s">
        <v>489</v>
      </c>
      <c r="D59">
        <f ca="1" t="shared" si="0"/>
        <v>0.8039346497576334</v>
      </c>
    </row>
    <row r="60" spans="3:4" ht="12.75">
      <c r="C60" s="62" t="s">
        <v>493</v>
      </c>
      <c r="D60">
        <f ca="1" t="shared" si="0"/>
        <v>0.6535222697176373</v>
      </c>
    </row>
    <row r="61" spans="3:4" ht="12.75">
      <c r="C61" s="62" t="s">
        <v>491</v>
      </c>
      <c r="D61">
        <f ca="1" t="shared" si="0"/>
        <v>0.4535378969156474</v>
      </c>
    </row>
    <row r="62" spans="3:4" ht="12.75">
      <c r="C62" s="62" t="s">
        <v>489</v>
      </c>
      <c r="D62">
        <f ca="1" t="shared" si="0"/>
        <v>0.40701260857298927</v>
      </c>
    </row>
    <row r="63" spans="3:4" ht="12.75">
      <c r="C63" s="62" t="s">
        <v>491</v>
      </c>
      <c r="D63">
        <f ca="1" t="shared" si="0"/>
        <v>0.4821557953275726</v>
      </c>
    </row>
    <row r="64" spans="3:4" ht="12.75">
      <c r="C64" s="62" t="s">
        <v>491</v>
      </c>
      <c r="D64">
        <f ca="1" t="shared" si="0"/>
        <v>0.4633929120902911</v>
      </c>
    </row>
    <row r="65" spans="3:4" ht="12.75">
      <c r="C65" s="62" t="s">
        <v>490</v>
      </c>
      <c r="D65">
        <f ca="1" t="shared" si="0"/>
        <v>0.19311663874887408</v>
      </c>
    </row>
    <row r="66" spans="3:4" ht="12.75">
      <c r="C66" s="62" t="s">
        <v>490</v>
      </c>
      <c r="D66">
        <f ca="1" t="shared" si="0"/>
        <v>0.8098361526923494</v>
      </c>
    </row>
    <row r="67" spans="3:4" ht="12.75">
      <c r="C67" s="62" t="s">
        <v>492</v>
      </c>
      <c r="D67">
        <f ca="1" t="shared" si="0"/>
        <v>0.6121825915637649</v>
      </c>
    </row>
    <row r="68" spans="3:4" ht="12.75">
      <c r="C68" s="62" t="s">
        <v>492</v>
      </c>
      <c r="D68">
        <f ca="1" t="shared" si="0"/>
        <v>0.4565587477347517</v>
      </c>
    </row>
    <row r="69" spans="3:4" ht="12.75">
      <c r="C69" s="62" t="s">
        <v>489</v>
      </c>
      <c r="D69">
        <f ca="1" t="shared" si="0"/>
        <v>0.07478850299635642</v>
      </c>
    </row>
    <row r="70" spans="3:4" ht="12.75">
      <c r="C70" s="62" t="s">
        <v>491</v>
      </c>
      <c r="D70">
        <f ca="1" t="shared" si="0"/>
        <v>0.7092149272164081</v>
      </c>
    </row>
    <row r="71" spans="3:4" ht="12.75">
      <c r="C71" s="62" t="s">
        <v>490</v>
      </c>
      <c r="D71">
        <f ca="1" t="shared" si="0"/>
        <v>0.4111271923440345</v>
      </c>
    </row>
    <row r="72" spans="3:4" ht="12.75">
      <c r="C72" s="62" t="s">
        <v>490</v>
      </c>
      <c r="D72">
        <f ca="1" t="shared" si="0"/>
        <v>0.8914830107628025</v>
      </c>
    </row>
  </sheetData>
  <mergeCells count="1">
    <mergeCell ref="F6:F7"/>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sheetPr codeName="Sheet31"/>
  <dimension ref="B2:I79"/>
  <sheetViews>
    <sheetView workbookViewId="0" topLeftCell="A1">
      <selection activeCell="A1" sqref="A1"/>
    </sheetView>
  </sheetViews>
  <sheetFormatPr defaultColWidth="9.00390625" defaultRowHeight="13.5" outlineLevelRow="3"/>
  <cols>
    <col min="2" max="2" width="7.25390625" style="0" bestFit="1" customWidth="1"/>
    <col min="3" max="3" width="12.375" style="0" bestFit="1" customWidth="1"/>
    <col min="4" max="4" width="12.375" style="0" customWidth="1"/>
    <col min="5" max="5" width="11.25390625" style="0" bestFit="1" customWidth="1"/>
    <col min="6" max="9" width="5.625" style="572" customWidth="1"/>
  </cols>
  <sheetData>
    <row r="1" ht="13.5" thickBot="1"/>
    <row r="2" spans="2:9" ht="12.75">
      <c r="B2" s="99" t="s">
        <v>442</v>
      </c>
      <c r="C2" s="199" t="s">
        <v>435</v>
      </c>
      <c r="D2" s="199" t="s">
        <v>527</v>
      </c>
      <c r="E2" s="199" t="s">
        <v>443</v>
      </c>
      <c r="F2" s="573" t="s">
        <v>445</v>
      </c>
      <c r="G2" s="573" t="s">
        <v>446</v>
      </c>
      <c r="H2" s="573" t="s">
        <v>447</v>
      </c>
      <c r="I2" s="574" t="s">
        <v>45</v>
      </c>
    </row>
    <row r="3" spans="2:9" ht="12.75" hidden="1" outlineLevel="3">
      <c r="B3" s="575" t="s">
        <v>528</v>
      </c>
      <c r="C3" s="1" t="s">
        <v>529</v>
      </c>
      <c r="D3" s="1" t="s">
        <v>530</v>
      </c>
      <c r="E3" s="576" t="s">
        <v>1024</v>
      </c>
      <c r="F3" s="577">
        <v>4</v>
      </c>
      <c r="G3" s="577">
        <v>3</v>
      </c>
      <c r="H3" s="577">
        <v>6</v>
      </c>
      <c r="I3" s="578">
        <f>SUM(F3:H3)</f>
        <v>13</v>
      </c>
    </row>
    <row r="4" spans="2:9" ht="12.75" hidden="1" outlineLevel="3">
      <c r="B4" s="575" t="s">
        <v>459</v>
      </c>
      <c r="C4" s="1" t="s">
        <v>531</v>
      </c>
      <c r="D4" s="1" t="s">
        <v>530</v>
      </c>
      <c r="E4" s="576" t="s">
        <v>1024</v>
      </c>
      <c r="F4" s="577">
        <v>6</v>
      </c>
      <c r="G4" s="577">
        <v>6</v>
      </c>
      <c r="H4" s="577">
        <v>8</v>
      </c>
      <c r="I4" s="578">
        <f>SUM(F4:H4)</f>
        <v>20</v>
      </c>
    </row>
    <row r="5" spans="2:9" ht="12.75" hidden="1" outlineLevel="3">
      <c r="B5" s="575" t="s">
        <v>532</v>
      </c>
      <c r="C5" s="1" t="s">
        <v>533</v>
      </c>
      <c r="D5" s="1" t="s">
        <v>530</v>
      </c>
      <c r="E5" s="576" t="s">
        <v>1024</v>
      </c>
      <c r="F5" s="579">
        <v>6</v>
      </c>
      <c r="G5" s="579">
        <v>5</v>
      </c>
      <c r="H5" s="579">
        <v>9</v>
      </c>
      <c r="I5" s="578">
        <f>SUM(F5:H5)</f>
        <v>20</v>
      </c>
    </row>
    <row r="6" spans="2:9" ht="12.75" outlineLevel="2" collapsed="1">
      <c r="B6" s="575"/>
      <c r="C6" s="1"/>
      <c r="D6" s="1"/>
      <c r="E6" s="580" t="s">
        <v>534</v>
      </c>
      <c r="F6" s="579">
        <f>SUBTOTAL(1,F3:F5)</f>
        <v>5.333333333333333</v>
      </c>
      <c r="G6" s="579">
        <f>SUBTOTAL(1,G3:G5)</f>
        <v>4.666666666666667</v>
      </c>
      <c r="H6" s="579">
        <f>SUBTOTAL(1,H3:H5)</f>
        <v>7.666666666666667</v>
      </c>
      <c r="I6" s="578">
        <f>SUBTOTAL(1,I3:I5)</f>
        <v>17.666666666666668</v>
      </c>
    </row>
    <row r="7" spans="2:9" ht="12.75" hidden="1" outlineLevel="3">
      <c r="B7" s="575" t="s">
        <v>535</v>
      </c>
      <c r="C7" s="123" t="s">
        <v>133</v>
      </c>
      <c r="D7" s="1" t="s">
        <v>530</v>
      </c>
      <c r="E7" s="123" t="s">
        <v>536</v>
      </c>
      <c r="F7" s="577">
        <v>9</v>
      </c>
      <c r="G7" s="577">
        <v>9</v>
      </c>
      <c r="H7" s="577">
        <v>4</v>
      </c>
      <c r="I7" s="578">
        <f>SUM(F7:H7)</f>
        <v>22</v>
      </c>
    </row>
    <row r="8" spans="2:9" ht="12.75" hidden="1" outlineLevel="3">
      <c r="B8" s="575" t="s">
        <v>537</v>
      </c>
      <c r="C8" s="123" t="s">
        <v>166</v>
      </c>
      <c r="D8" s="1" t="s">
        <v>530</v>
      </c>
      <c r="E8" s="123" t="s">
        <v>536</v>
      </c>
      <c r="F8" s="577">
        <v>8</v>
      </c>
      <c r="G8" s="577">
        <v>5</v>
      </c>
      <c r="H8" s="577">
        <v>8</v>
      </c>
      <c r="I8" s="578">
        <f>SUM(F8:H8)</f>
        <v>21</v>
      </c>
    </row>
    <row r="9" spans="2:9" ht="12.75" hidden="1" outlineLevel="3">
      <c r="B9" s="575" t="s">
        <v>538</v>
      </c>
      <c r="C9" s="123" t="s">
        <v>197</v>
      </c>
      <c r="D9" s="1" t="s">
        <v>530</v>
      </c>
      <c r="E9" s="123" t="s">
        <v>536</v>
      </c>
      <c r="F9" s="577">
        <v>9</v>
      </c>
      <c r="G9" s="577">
        <v>7</v>
      </c>
      <c r="H9" s="577">
        <v>1</v>
      </c>
      <c r="I9" s="578">
        <f>SUM(F9:H9)</f>
        <v>17</v>
      </c>
    </row>
    <row r="10" spans="2:9" ht="12.75" hidden="1" outlineLevel="3">
      <c r="B10" s="575" t="s">
        <v>453</v>
      </c>
      <c r="C10" s="123" t="s">
        <v>147</v>
      </c>
      <c r="D10" s="1" t="s">
        <v>530</v>
      </c>
      <c r="E10" s="123" t="s">
        <v>536</v>
      </c>
      <c r="F10" s="577">
        <v>4</v>
      </c>
      <c r="G10" s="577">
        <v>4</v>
      </c>
      <c r="H10" s="577">
        <v>4</v>
      </c>
      <c r="I10" s="578">
        <f>SUM(F10:H10)</f>
        <v>12</v>
      </c>
    </row>
    <row r="11" spans="2:9" ht="12.75" hidden="1" outlineLevel="3">
      <c r="B11" s="575" t="s">
        <v>539</v>
      </c>
      <c r="C11" s="123" t="s">
        <v>183</v>
      </c>
      <c r="D11" s="1" t="s">
        <v>530</v>
      </c>
      <c r="E11" s="123" t="s">
        <v>536</v>
      </c>
      <c r="F11" s="577">
        <v>9</v>
      </c>
      <c r="G11" s="577">
        <v>7</v>
      </c>
      <c r="H11" s="577">
        <v>9</v>
      </c>
      <c r="I11" s="578">
        <f>SUM(F11:H11)</f>
        <v>25</v>
      </c>
    </row>
    <row r="12" spans="2:9" ht="12.75" outlineLevel="2" collapsed="1">
      <c r="B12" s="575"/>
      <c r="C12" s="123"/>
      <c r="D12" s="1"/>
      <c r="E12" s="64" t="s">
        <v>540</v>
      </c>
      <c r="F12" s="577">
        <f>SUBTOTAL(1,F7:F11)</f>
        <v>7.8</v>
      </c>
      <c r="G12" s="577">
        <f>SUBTOTAL(1,G7:G11)</f>
        <v>6.4</v>
      </c>
      <c r="H12" s="577">
        <f>SUBTOTAL(1,H7:H11)</f>
        <v>5.2</v>
      </c>
      <c r="I12" s="578">
        <f>SUBTOTAL(1,I7:I11)</f>
        <v>19.4</v>
      </c>
    </row>
    <row r="13" spans="2:9" ht="12.75" hidden="1" outlineLevel="3">
      <c r="B13" s="575" t="s">
        <v>541</v>
      </c>
      <c r="C13" s="123" t="s">
        <v>176</v>
      </c>
      <c r="D13" s="1" t="s">
        <v>530</v>
      </c>
      <c r="E13" s="1" t="s">
        <v>542</v>
      </c>
      <c r="F13" s="577">
        <v>3</v>
      </c>
      <c r="G13" s="577">
        <v>5</v>
      </c>
      <c r="H13" s="577">
        <v>7</v>
      </c>
      <c r="I13" s="578">
        <f>SUM(F13:H13)</f>
        <v>15</v>
      </c>
    </row>
    <row r="14" spans="2:9" ht="12.75" hidden="1" outlineLevel="3">
      <c r="B14" s="575" t="s">
        <v>543</v>
      </c>
      <c r="C14" s="123" t="s">
        <v>135</v>
      </c>
      <c r="D14" s="1" t="s">
        <v>530</v>
      </c>
      <c r="E14" s="1" t="s">
        <v>542</v>
      </c>
      <c r="F14" s="577">
        <v>6</v>
      </c>
      <c r="G14" s="577">
        <v>5</v>
      </c>
      <c r="H14" s="577">
        <v>4</v>
      </c>
      <c r="I14" s="578">
        <f>SUM(F14:H14)</f>
        <v>15</v>
      </c>
    </row>
    <row r="15" spans="2:9" ht="12.75" outlineLevel="2" collapsed="1">
      <c r="B15" s="575"/>
      <c r="C15" s="123"/>
      <c r="D15" s="1"/>
      <c r="E15" s="194" t="s">
        <v>544</v>
      </c>
      <c r="F15" s="577">
        <f>SUBTOTAL(1,F13:F14)</f>
        <v>4.5</v>
      </c>
      <c r="G15" s="577">
        <f>SUBTOTAL(1,G13:G14)</f>
        <v>5</v>
      </c>
      <c r="H15" s="577">
        <f>SUBTOTAL(1,H13:H14)</f>
        <v>5.5</v>
      </c>
      <c r="I15" s="578">
        <f>SUBTOTAL(1,I13:I14)</f>
        <v>15</v>
      </c>
    </row>
    <row r="16" spans="2:9" ht="12.75" hidden="1" outlineLevel="3">
      <c r="B16" s="575" t="s">
        <v>545</v>
      </c>
      <c r="C16" s="123" t="s">
        <v>143</v>
      </c>
      <c r="D16" s="1" t="s">
        <v>530</v>
      </c>
      <c r="E16" s="576" t="s">
        <v>546</v>
      </c>
      <c r="F16" s="577">
        <v>2</v>
      </c>
      <c r="G16" s="577">
        <v>4</v>
      </c>
      <c r="H16" s="577">
        <v>3</v>
      </c>
      <c r="I16" s="578">
        <f>SUM(F16:H16)</f>
        <v>9</v>
      </c>
    </row>
    <row r="17" spans="2:9" ht="12.75" outlineLevel="2" collapsed="1">
      <c r="B17" s="575"/>
      <c r="C17" s="123"/>
      <c r="D17" s="1"/>
      <c r="E17" s="581" t="s">
        <v>547</v>
      </c>
      <c r="F17" s="577">
        <f>SUBTOTAL(1,F16:F16)</f>
        <v>2</v>
      </c>
      <c r="G17" s="577">
        <f>SUBTOTAL(1,G16:G16)</f>
        <v>4</v>
      </c>
      <c r="H17" s="577">
        <f>SUBTOTAL(1,H16:H16)</f>
        <v>3</v>
      </c>
      <c r="I17" s="578">
        <f>SUBTOTAL(1,I16:I16)</f>
        <v>9</v>
      </c>
    </row>
    <row r="18" spans="2:9" ht="12.75" hidden="1" outlineLevel="3">
      <c r="B18" s="575" t="s">
        <v>462</v>
      </c>
      <c r="C18" s="123" t="s">
        <v>156</v>
      </c>
      <c r="D18" s="1" t="s">
        <v>530</v>
      </c>
      <c r="E18" s="576" t="s">
        <v>458</v>
      </c>
      <c r="F18" s="577">
        <v>8</v>
      </c>
      <c r="G18" s="577">
        <v>6</v>
      </c>
      <c r="H18" s="577">
        <v>9</v>
      </c>
      <c r="I18" s="578">
        <f>SUM(F18:H18)</f>
        <v>23</v>
      </c>
    </row>
    <row r="19" spans="2:9" ht="12.75" hidden="1" outlineLevel="3">
      <c r="B19" s="575" t="s">
        <v>548</v>
      </c>
      <c r="C19" s="1" t="s">
        <v>549</v>
      </c>
      <c r="D19" s="1" t="s">
        <v>530</v>
      </c>
      <c r="E19" s="576" t="s">
        <v>458</v>
      </c>
      <c r="F19" s="577">
        <v>8</v>
      </c>
      <c r="G19" s="577">
        <v>7</v>
      </c>
      <c r="H19" s="577">
        <v>6</v>
      </c>
      <c r="I19" s="578">
        <f>SUM(F19:H19)</f>
        <v>21</v>
      </c>
    </row>
    <row r="20" spans="2:9" ht="12.75" outlineLevel="2" collapsed="1">
      <c r="B20" s="575"/>
      <c r="C20" s="1"/>
      <c r="D20" s="1"/>
      <c r="E20" s="581" t="s">
        <v>550</v>
      </c>
      <c r="F20" s="577">
        <f>SUBTOTAL(1,F18:F19)</f>
        <v>8</v>
      </c>
      <c r="G20" s="577">
        <f>SUBTOTAL(1,G18:G19)</f>
        <v>6.5</v>
      </c>
      <c r="H20" s="577">
        <f>SUBTOTAL(1,H18:H19)</f>
        <v>7.5</v>
      </c>
      <c r="I20" s="578">
        <f>SUBTOTAL(1,I18:I19)</f>
        <v>22</v>
      </c>
    </row>
    <row r="21" spans="2:9" ht="12.75" outlineLevel="1">
      <c r="B21" s="575"/>
      <c r="C21" s="1"/>
      <c r="D21" s="129" t="s">
        <v>551</v>
      </c>
      <c r="E21" s="576"/>
      <c r="F21" s="577">
        <f>SUBTOTAL(1,F3:F19)</f>
        <v>6.3076923076923075</v>
      </c>
      <c r="G21" s="577">
        <f>SUBTOTAL(1,G3:G19)</f>
        <v>5.615384615384615</v>
      </c>
      <c r="H21" s="577">
        <f>SUBTOTAL(1,H3:H19)</f>
        <v>6</v>
      </c>
      <c r="I21" s="578">
        <f>SUBTOTAL(1,I3:I19)</f>
        <v>17.923076923076923</v>
      </c>
    </row>
    <row r="22" spans="2:9" ht="12.75" hidden="1" outlineLevel="3">
      <c r="B22" s="575" t="s">
        <v>552</v>
      </c>
      <c r="C22" s="1" t="s">
        <v>553</v>
      </c>
      <c r="D22" s="1" t="s">
        <v>554</v>
      </c>
      <c r="E22" s="576" t="s">
        <v>1024</v>
      </c>
      <c r="F22" s="579">
        <v>2</v>
      </c>
      <c r="G22" s="579">
        <v>6</v>
      </c>
      <c r="H22" s="579">
        <v>4</v>
      </c>
      <c r="I22" s="578">
        <f>SUM(F22:H22)</f>
        <v>12</v>
      </c>
    </row>
    <row r="23" spans="2:9" ht="12.75" outlineLevel="2" collapsed="1">
      <c r="B23" s="575"/>
      <c r="C23" s="1"/>
      <c r="D23" s="1"/>
      <c r="E23" s="581" t="s">
        <v>534</v>
      </c>
      <c r="F23" s="579">
        <f>SUBTOTAL(1,F22:F22)</f>
        <v>2</v>
      </c>
      <c r="G23" s="579">
        <f>SUBTOTAL(1,G22:G22)</f>
        <v>6</v>
      </c>
      <c r="H23" s="579">
        <f>SUBTOTAL(1,H22:H22)</f>
        <v>4</v>
      </c>
      <c r="I23" s="578">
        <f>SUBTOTAL(1,I22:I22)</f>
        <v>12</v>
      </c>
    </row>
    <row r="24" spans="2:9" ht="12.75" hidden="1" outlineLevel="3">
      <c r="B24" s="575" t="s">
        <v>485</v>
      </c>
      <c r="C24" s="123" t="s">
        <v>193</v>
      </c>
      <c r="D24" s="1" t="s">
        <v>554</v>
      </c>
      <c r="E24" s="123" t="s">
        <v>536</v>
      </c>
      <c r="F24" s="577">
        <v>8</v>
      </c>
      <c r="G24" s="577">
        <v>6</v>
      </c>
      <c r="H24" s="577">
        <v>7</v>
      </c>
      <c r="I24" s="578">
        <f>SUM(F24:H24)</f>
        <v>21</v>
      </c>
    </row>
    <row r="25" spans="2:9" ht="12.75" outlineLevel="2" collapsed="1">
      <c r="B25" s="575"/>
      <c r="C25" s="123"/>
      <c r="D25" s="1"/>
      <c r="E25" s="64" t="s">
        <v>540</v>
      </c>
      <c r="F25" s="577">
        <f>SUBTOTAL(1,F24:F24)</f>
        <v>8</v>
      </c>
      <c r="G25" s="577">
        <f>SUBTOTAL(1,G24:G24)</f>
        <v>6</v>
      </c>
      <c r="H25" s="577">
        <f>SUBTOTAL(1,H24:H24)</f>
        <v>7</v>
      </c>
      <c r="I25" s="578">
        <f>SUBTOTAL(1,I24:I24)</f>
        <v>21</v>
      </c>
    </row>
    <row r="26" spans="2:9" ht="12.75" hidden="1" outlineLevel="3">
      <c r="B26" s="575" t="s">
        <v>555</v>
      </c>
      <c r="C26" s="1" t="s">
        <v>556</v>
      </c>
      <c r="D26" s="1" t="s">
        <v>554</v>
      </c>
      <c r="E26" s="576" t="s">
        <v>557</v>
      </c>
      <c r="F26" s="577">
        <v>2</v>
      </c>
      <c r="G26" s="577">
        <v>8</v>
      </c>
      <c r="H26" s="577">
        <v>4</v>
      </c>
      <c r="I26" s="578">
        <f>SUM(F26:H26)</f>
        <v>14</v>
      </c>
    </row>
    <row r="27" spans="2:9" ht="12.75" outlineLevel="2" collapsed="1">
      <c r="B27" s="575"/>
      <c r="C27" s="1"/>
      <c r="D27" s="1"/>
      <c r="E27" s="581" t="s">
        <v>558</v>
      </c>
      <c r="F27" s="577">
        <f>SUBTOTAL(1,F26:F26)</f>
        <v>2</v>
      </c>
      <c r="G27" s="577">
        <f>SUBTOTAL(1,G26:G26)</f>
        <v>8</v>
      </c>
      <c r="H27" s="577">
        <f>SUBTOTAL(1,H26:H26)</f>
        <v>4</v>
      </c>
      <c r="I27" s="578">
        <f>SUBTOTAL(1,I26:I26)</f>
        <v>14</v>
      </c>
    </row>
    <row r="28" spans="2:9" ht="12.75" hidden="1" outlineLevel="3">
      <c r="B28" s="575" t="s">
        <v>559</v>
      </c>
      <c r="C28" s="123" t="s">
        <v>203</v>
      </c>
      <c r="D28" s="1" t="s">
        <v>554</v>
      </c>
      <c r="E28" s="1" t="s">
        <v>560</v>
      </c>
      <c r="F28" s="577">
        <v>8</v>
      </c>
      <c r="G28" s="577">
        <v>8</v>
      </c>
      <c r="H28" s="577">
        <v>9</v>
      </c>
      <c r="I28" s="578">
        <f>SUM(F28:H28)</f>
        <v>25</v>
      </c>
    </row>
    <row r="29" spans="2:9" ht="12.75" outlineLevel="2" collapsed="1">
      <c r="B29" s="575"/>
      <c r="C29" s="123"/>
      <c r="D29" s="1"/>
      <c r="E29" s="194" t="s">
        <v>561</v>
      </c>
      <c r="F29" s="577">
        <f>SUBTOTAL(1,F28:F28)</f>
        <v>8</v>
      </c>
      <c r="G29" s="577">
        <f>SUBTOTAL(1,G28:G28)</f>
        <v>8</v>
      </c>
      <c r="H29" s="577">
        <f>SUBTOTAL(1,H28:H28)</f>
        <v>9</v>
      </c>
      <c r="I29" s="578">
        <f>SUBTOTAL(1,I28:I28)</f>
        <v>25</v>
      </c>
    </row>
    <row r="30" spans="2:9" ht="12.75" hidden="1" outlineLevel="3">
      <c r="B30" s="575" t="s">
        <v>562</v>
      </c>
      <c r="C30" s="123" t="s">
        <v>141</v>
      </c>
      <c r="D30" s="1" t="s">
        <v>554</v>
      </c>
      <c r="E30" s="1" t="s">
        <v>542</v>
      </c>
      <c r="F30" s="577">
        <v>2</v>
      </c>
      <c r="G30" s="577">
        <v>10</v>
      </c>
      <c r="H30" s="577">
        <v>3</v>
      </c>
      <c r="I30" s="578">
        <f>SUM(F30:H30)</f>
        <v>15</v>
      </c>
    </row>
    <row r="31" spans="2:9" ht="12.75" hidden="1" outlineLevel="3">
      <c r="B31" s="575" t="s">
        <v>563</v>
      </c>
      <c r="C31" s="123" t="s">
        <v>149</v>
      </c>
      <c r="D31" s="1" t="s">
        <v>554</v>
      </c>
      <c r="E31" s="1" t="s">
        <v>542</v>
      </c>
      <c r="F31" s="577">
        <v>6</v>
      </c>
      <c r="G31" s="577">
        <v>5</v>
      </c>
      <c r="H31" s="577">
        <v>6</v>
      </c>
      <c r="I31" s="578">
        <f>SUM(F31:H31)</f>
        <v>17</v>
      </c>
    </row>
    <row r="32" spans="2:9" ht="12.75" outlineLevel="2" collapsed="1">
      <c r="B32" s="575"/>
      <c r="C32" s="123"/>
      <c r="D32" s="1"/>
      <c r="E32" s="194" t="s">
        <v>544</v>
      </c>
      <c r="F32" s="577">
        <f>SUBTOTAL(1,F30:F31)</f>
        <v>4</v>
      </c>
      <c r="G32" s="577">
        <f>SUBTOTAL(1,G30:G31)</f>
        <v>7.5</v>
      </c>
      <c r="H32" s="577">
        <f>SUBTOTAL(1,H30:H31)</f>
        <v>4.5</v>
      </c>
      <c r="I32" s="578">
        <f>SUBTOTAL(1,I30:I31)</f>
        <v>16</v>
      </c>
    </row>
    <row r="33" spans="2:9" ht="12.75" hidden="1" outlineLevel="3">
      <c r="B33" s="575" t="s">
        <v>564</v>
      </c>
      <c r="C33" s="1" t="s">
        <v>565</v>
      </c>
      <c r="D33" s="1" t="s">
        <v>554</v>
      </c>
      <c r="E33" s="576" t="s">
        <v>456</v>
      </c>
      <c r="F33" s="577">
        <v>8</v>
      </c>
      <c r="G33" s="577">
        <v>8</v>
      </c>
      <c r="H33" s="577">
        <v>9</v>
      </c>
      <c r="I33" s="578">
        <f>SUM(F33:H33)</f>
        <v>25</v>
      </c>
    </row>
    <row r="34" spans="2:9" ht="12.75" hidden="1" outlineLevel="3">
      <c r="B34" s="575" t="s">
        <v>566</v>
      </c>
      <c r="C34" s="1" t="s">
        <v>567</v>
      </c>
      <c r="D34" s="1" t="s">
        <v>554</v>
      </c>
      <c r="E34" s="576" t="s">
        <v>456</v>
      </c>
      <c r="F34" s="577">
        <v>7</v>
      </c>
      <c r="G34" s="577">
        <v>4</v>
      </c>
      <c r="H34" s="577">
        <v>5</v>
      </c>
      <c r="I34" s="578">
        <f>SUM(F34:H34)</f>
        <v>16</v>
      </c>
    </row>
    <row r="35" spans="2:9" ht="12.75" outlineLevel="2" collapsed="1">
      <c r="B35" s="575"/>
      <c r="C35" s="1"/>
      <c r="D35" s="1"/>
      <c r="E35" s="581" t="s">
        <v>568</v>
      </c>
      <c r="F35" s="577">
        <f>SUBTOTAL(1,F33:F34)</f>
        <v>7.5</v>
      </c>
      <c r="G35" s="577">
        <f>SUBTOTAL(1,G33:G34)</f>
        <v>6</v>
      </c>
      <c r="H35" s="577">
        <f>SUBTOTAL(1,H33:H34)</f>
        <v>7</v>
      </c>
      <c r="I35" s="578">
        <f>SUBTOTAL(1,I33:I34)</f>
        <v>20.5</v>
      </c>
    </row>
    <row r="36" spans="2:9" ht="12.75" outlineLevel="1">
      <c r="B36" s="575"/>
      <c r="C36" s="1"/>
      <c r="D36" s="194" t="s">
        <v>569</v>
      </c>
      <c r="E36" s="576"/>
      <c r="F36" s="577">
        <f>SUBTOTAL(1,F22:F34)</f>
        <v>5.375</v>
      </c>
      <c r="G36" s="577">
        <f>SUBTOTAL(1,G22:G34)</f>
        <v>6.875</v>
      </c>
      <c r="H36" s="577">
        <f>SUBTOTAL(1,H22:H34)</f>
        <v>5.875</v>
      </c>
      <c r="I36" s="578">
        <f>SUBTOTAL(1,I22:I34)</f>
        <v>18.125</v>
      </c>
    </row>
    <row r="37" spans="2:9" ht="12.75" hidden="1" outlineLevel="3">
      <c r="B37" s="575" t="s">
        <v>570</v>
      </c>
      <c r="C37" s="123" t="s">
        <v>201</v>
      </c>
      <c r="D37" s="123" t="s">
        <v>571</v>
      </c>
      <c r="E37" s="123" t="s">
        <v>536</v>
      </c>
      <c r="F37" s="577">
        <v>5</v>
      </c>
      <c r="G37" s="577">
        <v>5</v>
      </c>
      <c r="H37" s="577">
        <v>5</v>
      </c>
      <c r="I37" s="578">
        <f>SUM(F37:H37)</f>
        <v>15</v>
      </c>
    </row>
    <row r="38" spans="2:9" ht="12.75" hidden="1" outlineLevel="3">
      <c r="B38" s="575" t="s">
        <v>572</v>
      </c>
      <c r="C38" s="123" t="s">
        <v>163</v>
      </c>
      <c r="D38" s="123" t="s">
        <v>571</v>
      </c>
      <c r="E38" s="123" t="s">
        <v>536</v>
      </c>
      <c r="F38" s="577">
        <v>5</v>
      </c>
      <c r="G38" s="577">
        <v>5</v>
      </c>
      <c r="H38" s="577">
        <v>8</v>
      </c>
      <c r="I38" s="578">
        <f>SUM(F38:H38)</f>
        <v>18</v>
      </c>
    </row>
    <row r="39" spans="2:9" ht="12.75" outlineLevel="2" collapsed="1">
      <c r="B39" s="575"/>
      <c r="C39" s="123"/>
      <c r="D39" s="123"/>
      <c r="E39" s="64" t="s">
        <v>540</v>
      </c>
      <c r="F39" s="577">
        <f>SUBTOTAL(1,F37:F38)</f>
        <v>5</v>
      </c>
      <c r="G39" s="577">
        <f>SUBTOTAL(1,G37:G38)</f>
        <v>5</v>
      </c>
      <c r="H39" s="577">
        <f>SUBTOTAL(1,H37:H38)</f>
        <v>6.5</v>
      </c>
      <c r="I39" s="578">
        <f>SUBTOTAL(1,I37:I38)</f>
        <v>16.5</v>
      </c>
    </row>
    <row r="40" spans="2:9" ht="12.75" hidden="1" outlineLevel="3">
      <c r="B40" s="575" t="s">
        <v>573</v>
      </c>
      <c r="C40" s="1" t="s">
        <v>574</v>
      </c>
      <c r="D40" s="123" t="s">
        <v>571</v>
      </c>
      <c r="E40" s="576" t="s">
        <v>557</v>
      </c>
      <c r="F40" s="577">
        <v>9</v>
      </c>
      <c r="G40" s="577">
        <v>7</v>
      </c>
      <c r="H40" s="577">
        <v>1</v>
      </c>
      <c r="I40" s="578">
        <f>SUM(F40:H40)</f>
        <v>17</v>
      </c>
    </row>
    <row r="41" spans="2:9" ht="12.75" hidden="1" outlineLevel="3">
      <c r="B41" s="575" t="s">
        <v>455</v>
      </c>
      <c r="C41" s="1" t="s">
        <v>575</v>
      </c>
      <c r="D41" s="123" t="s">
        <v>571</v>
      </c>
      <c r="E41" s="576" t="s">
        <v>557</v>
      </c>
      <c r="F41" s="577">
        <v>3</v>
      </c>
      <c r="G41" s="577">
        <v>5</v>
      </c>
      <c r="H41" s="577">
        <v>7</v>
      </c>
      <c r="I41" s="578">
        <f>SUM(F41:H41)</f>
        <v>15</v>
      </c>
    </row>
    <row r="42" spans="2:9" ht="12.75" outlineLevel="2" collapsed="1">
      <c r="B42" s="575"/>
      <c r="C42" s="1"/>
      <c r="D42" s="123"/>
      <c r="E42" s="581" t="s">
        <v>558</v>
      </c>
      <c r="F42" s="577">
        <f>SUBTOTAL(1,F40:F41)</f>
        <v>6</v>
      </c>
      <c r="G42" s="577">
        <f>SUBTOTAL(1,G40:G41)</f>
        <v>6</v>
      </c>
      <c r="H42" s="577">
        <f>SUBTOTAL(1,H40:H41)</f>
        <v>4</v>
      </c>
      <c r="I42" s="578">
        <f>SUBTOTAL(1,I40:I41)</f>
        <v>16</v>
      </c>
    </row>
    <row r="43" spans="2:9" ht="12.75" hidden="1" outlineLevel="3">
      <c r="B43" s="575" t="s">
        <v>576</v>
      </c>
      <c r="C43" s="123" t="s">
        <v>178</v>
      </c>
      <c r="D43" s="123" t="s">
        <v>571</v>
      </c>
      <c r="E43" s="1" t="s">
        <v>560</v>
      </c>
      <c r="F43" s="577">
        <v>7</v>
      </c>
      <c r="G43" s="577">
        <v>4</v>
      </c>
      <c r="H43" s="577">
        <v>5</v>
      </c>
      <c r="I43" s="578">
        <f>SUM(F43:H43)</f>
        <v>16</v>
      </c>
    </row>
    <row r="44" spans="2:9" ht="12.75" hidden="1" outlineLevel="3">
      <c r="B44" s="575" t="s">
        <v>477</v>
      </c>
      <c r="C44" s="123" t="s">
        <v>172</v>
      </c>
      <c r="D44" s="123" t="s">
        <v>571</v>
      </c>
      <c r="E44" s="1" t="s">
        <v>560</v>
      </c>
      <c r="F44" s="577">
        <v>7</v>
      </c>
      <c r="G44" s="577">
        <v>7</v>
      </c>
      <c r="H44" s="577">
        <v>7</v>
      </c>
      <c r="I44" s="578">
        <f>SUM(F44:H44)</f>
        <v>21</v>
      </c>
    </row>
    <row r="45" spans="2:9" ht="12.75" hidden="1" outlineLevel="3">
      <c r="B45" s="575" t="s">
        <v>577</v>
      </c>
      <c r="C45" s="123" t="s">
        <v>158</v>
      </c>
      <c r="D45" s="123" t="s">
        <v>571</v>
      </c>
      <c r="E45" s="1" t="s">
        <v>560</v>
      </c>
      <c r="F45" s="577">
        <v>2</v>
      </c>
      <c r="G45" s="577">
        <v>3</v>
      </c>
      <c r="H45" s="577">
        <v>2</v>
      </c>
      <c r="I45" s="578">
        <f>SUM(F45:H45)</f>
        <v>7</v>
      </c>
    </row>
    <row r="46" spans="2:9" ht="12.75" outlineLevel="2" collapsed="1">
      <c r="B46" s="575"/>
      <c r="C46" s="123"/>
      <c r="D46" s="123"/>
      <c r="E46" s="194" t="s">
        <v>561</v>
      </c>
      <c r="F46" s="577">
        <f>SUBTOTAL(1,F43:F45)</f>
        <v>5.333333333333333</v>
      </c>
      <c r="G46" s="577">
        <f>SUBTOTAL(1,G43:G45)</f>
        <v>4.666666666666667</v>
      </c>
      <c r="H46" s="577">
        <f>SUBTOTAL(1,H43:H45)</f>
        <v>4.666666666666667</v>
      </c>
      <c r="I46" s="578">
        <f>SUBTOTAL(1,I43:I45)</f>
        <v>14.666666666666666</v>
      </c>
    </row>
    <row r="47" spans="2:9" ht="12.75" hidden="1" outlineLevel="3">
      <c r="B47" s="575" t="s">
        <v>578</v>
      </c>
      <c r="C47" s="1" t="s">
        <v>579</v>
      </c>
      <c r="D47" s="123" t="s">
        <v>571</v>
      </c>
      <c r="E47" s="576" t="s">
        <v>546</v>
      </c>
      <c r="F47" s="577">
        <v>6</v>
      </c>
      <c r="G47" s="577">
        <v>7</v>
      </c>
      <c r="H47" s="577">
        <v>3</v>
      </c>
      <c r="I47" s="578">
        <f>SUM(F47:H47)</f>
        <v>16</v>
      </c>
    </row>
    <row r="48" spans="2:9" ht="12.75" hidden="1" outlineLevel="3">
      <c r="B48" s="575" t="s">
        <v>580</v>
      </c>
      <c r="C48" s="1" t="s">
        <v>581</v>
      </c>
      <c r="D48" s="123" t="s">
        <v>571</v>
      </c>
      <c r="E48" s="576" t="s">
        <v>546</v>
      </c>
      <c r="F48" s="577">
        <v>7</v>
      </c>
      <c r="G48" s="577">
        <v>7</v>
      </c>
      <c r="H48" s="577">
        <v>7</v>
      </c>
      <c r="I48" s="578">
        <f>SUM(F48:H48)</f>
        <v>21</v>
      </c>
    </row>
    <row r="49" spans="2:9" ht="12.75" outlineLevel="2" collapsed="1">
      <c r="B49" s="575"/>
      <c r="C49" s="1"/>
      <c r="D49" s="123"/>
      <c r="E49" s="581" t="s">
        <v>547</v>
      </c>
      <c r="F49" s="577">
        <f>SUBTOTAL(1,F47:F48)</f>
        <v>6.5</v>
      </c>
      <c r="G49" s="577">
        <f>SUBTOTAL(1,G47:G48)</f>
        <v>7</v>
      </c>
      <c r="H49" s="577">
        <f>SUBTOTAL(1,H47:H48)</f>
        <v>5</v>
      </c>
      <c r="I49" s="578">
        <f>SUBTOTAL(1,I47:I48)</f>
        <v>18.5</v>
      </c>
    </row>
    <row r="50" spans="2:9" ht="12.75" hidden="1" outlineLevel="3">
      <c r="B50" s="575" t="s">
        <v>582</v>
      </c>
      <c r="C50" s="1" t="s">
        <v>583</v>
      </c>
      <c r="D50" s="123" t="s">
        <v>571</v>
      </c>
      <c r="E50" s="576" t="s">
        <v>458</v>
      </c>
      <c r="F50" s="577">
        <v>6</v>
      </c>
      <c r="G50" s="577">
        <v>5</v>
      </c>
      <c r="H50" s="577">
        <v>4</v>
      </c>
      <c r="I50" s="578">
        <f>SUM(F50:H50)</f>
        <v>15</v>
      </c>
    </row>
    <row r="51" spans="2:9" ht="12.75" outlineLevel="2" collapsed="1">
      <c r="B51" s="575"/>
      <c r="C51" s="1"/>
      <c r="D51" s="123"/>
      <c r="E51" s="581" t="s">
        <v>550</v>
      </c>
      <c r="F51" s="577">
        <f>SUBTOTAL(1,F50:F50)</f>
        <v>6</v>
      </c>
      <c r="G51" s="577">
        <f>SUBTOTAL(1,G50:G50)</f>
        <v>5</v>
      </c>
      <c r="H51" s="577">
        <f>SUBTOTAL(1,H50:H50)</f>
        <v>4</v>
      </c>
      <c r="I51" s="578">
        <f>SUBTOTAL(1,I50:I50)</f>
        <v>15</v>
      </c>
    </row>
    <row r="52" spans="2:9" ht="12.75" outlineLevel="1">
      <c r="B52" s="575"/>
      <c r="C52" s="1"/>
      <c r="D52" s="64" t="s">
        <v>584</v>
      </c>
      <c r="E52" s="576"/>
      <c r="F52" s="577">
        <f>SUBTOTAL(1,F37:F50)</f>
        <v>5.7</v>
      </c>
      <c r="G52" s="577">
        <f>SUBTOTAL(1,G37:G50)</f>
        <v>5.5</v>
      </c>
      <c r="H52" s="577">
        <f>SUBTOTAL(1,H37:H50)</f>
        <v>4.9</v>
      </c>
      <c r="I52" s="578">
        <f>SUBTOTAL(1,I37:I50)</f>
        <v>16.1</v>
      </c>
    </row>
    <row r="53" spans="2:9" ht="12.75" hidden="1" outlineLevel="3">
      <c r="B53" s="575" t="s">
        <v>585</v>
      </c>
      <c r="C53" s="1" t="s">
        <v>586</v>
      </c>
      <c r="D53" s="123" t="s">
        <v>587</v>
      </c>
      <c r="E53" s="576" t="s">
        <v>1024</v>
      </c>
      <c r="F53" s="579">
        <v>3</v>
      </c>
      <c r="G53" s="579">
        <v>3</v>
      </c>
      <c r="H53" s="579">
        <v>3</v>
      </c>
      <c r="I53" s="578">
        <f aca="true" t="shared" si="0" ref="I53:I58">SUM(F53:H53)</f>
        <v>9</v>
      </c>
    </row>
    <row r="54" spans="2:9" ht="12.75" hidden="1" outlineLevel="3">
      <c r="B54" s="575" t="s">
        <v>588</v>
      </c>
      <c r="C54" s="1" t="s">
        <v>589</v>
      </c>
      <c r="D54" s="123" t="s">
        <v>587</v>
      </c>
      <c r="E54" s="576" t="s">
        <v>1024</v>
      </c>
      <c r="F54" s="579">
        <v>1</v>
      </c>
      <c r="G54" s="579">
        <v>1</v>
      </c>
      <c r="H54" s="579">
        <v>5</v>
      </c>
      <c r="I54" s="578">
        <f t="shared" si="0"/>
        <v>7</v>
      </c>
    </row>
    <row r="55" spans="2:9" ht="12.75" hidden="1" outlineLevel="3">
      <c r="B55" s="575" t="s">
        <v>590</v>
      </c>
      <c r="C55" s="1" t="s">
        <v>591</v>
      </c>
      <c r="D55" s="123" t="s">
        <v>587</v>
      </c>
      <c r="E55" s="576" t="s">
        <v>1024</v>
      </c>
      <c r="F55" s="577">
        <v>3</v>
      </c>
      <c r="G55" s="577">
        <v>5</v>
      </c>
      <c r="H55" s="577">
        <v>7</v>
      </c>
      <c r="I55" s="578">
        <f t="shared" si="0"/>
        <v>15</v>
      </c>
    </row>
    <row r="56" spans="2:9" ht="12.75" hidden="1" outlineLevel="3">
      <c r="B56" s="575" t="s">
        <v>592</v>
      </c>
      <c r="C56" s="1" t="s">
        <v>593</v>
      </c>
      <c r="D56" s="123" t="s">
        <v>587</v>
      </c>
      <c r="E56" s="576" t="s">
        <v>1024</v>
      </c>
      <c r="F56" s="579">
        <v>2</v>
      </c>
      <c r="G56" s="579">
        <v>4</v>
      </c>
      <c r="H56" s="579">
        <v>6</v>
      </c>
      <c r="I56" s="578">
        <f t="shared" si="0"/>
        <v>12</v>
      </c>
    </row>
    <row r="57" spans="2:9" ht="12.75" hidden="1" outlineLevel="3">
      <c r="B57" s="575" t="s">
        <v>594</v>
      </c>
      <c r="C57" s="1" t="s">
        <v>595</v>
      </c>
      <c r="D57" s="123" t="s">
        <v>587</v>
      </c>
      <c r="E57" s="576" t="s">
        <v>1024</v>
      </c>
      <c r="F57" s="579">
        <v>8</v>
      </c>
      <c r="G57" s="579">
        <v>7</v>
      </c>
      <c r="H57" s="579">
        <v>8</v>
      </c>
      <c r="I57" s="578">
        <f t="shared" si="0"/>
        <v>23</v>
      </c>
    </row>
    <row r="58" spans="2:9" ht="12.75" hidden="1" outlineLevel="3">
      <c r="B58" s="575" t="s">
        <v>596</v>
      </c>
      <c r="C58" s="1" t="s">
        <v>597</v>
      </c>
      <c r="D58" s="123" t="s">
        <v>587</v>
      </c>
      <c r="E58" s="576" t="s">
        <v>1024</v>
      </c>
      <c r="F58" s="577">
        <v>6</v>
      </c>
      <c r="G58" s="577">
        <v>10</v>
      </c>
      <c r="H58" s="577">
        <v>8</v>
      </c>
      <c r="I58" s="578">
        <f t="shared" si="0"/>
        <v>24</v>
      </c>
    </row>
    <row r="59" spans="2:9" ht="12.75" outlineLevel="2" collapsed="1">
      <c r="B59" s="575"/>
      <c r="C59" s="1"/>
      <c r="D59" s="123"/>
      <c r="E59" s="581" t="s">
        <v>534</v>
      </c>
      <c r="F59" s="577">
        <f>SUBTOTAL(1,F53:F58)</f>
        <v>3.8333333333333335</v>
      </c>
      <c r="G59" s="577">
        <f>SUBTOTAL(1,G53:G58)</f>
        <v>5</v>
      </c>
      <c r="H59" s="577">
        <f>SUBTOTAL(1,H53:H58)</f>
        <v>6.166666666666667</v>
      </c>
      <c r="I59" s="578">
        <f>SUBTOTAL(1,I53:I58)</f>
        <v>15</v>
      </c>
    </row>
    <row r="60" spans="2:9" ht="12.75" hidden="1" outlineLevel="3">
      <c r="B60" s="575" t="s">
        <v>475</v>
      </c>
      <c r="C60" s="123" t="s">
        <v>154</v>
      </c>
      <c r="D60" s="123" t="s">
        <v>587</v>
      </c>
      <c r="E60" s="123" t="s">
        <v>536</v>
      </c>
      <c r="F60" s="577">
        <v>10</v>
      </c>
      <c r="G60" s="577">
        <v>10</v>
      </c>
      <c r="H60" s="577">
        <v>10</v>
      </c>
      <c r="I60" s="578">
        <f>SUM(F60:H60)</f>
        <v>30</v>
      </c>
    </row>
    <row r="61" spans="2:9" ht="12.75" hidden="1" outlineLevel="3">
      <c r="B61" s="575" t="s">
        <v>598</v>
      </c>
      <c r="C61" s="123" t="s">
        <v>137</v>
      </c>
      <c r="D61" s="123" t="s">
        <v>587</v>
      </c>
      <c r="E61" s="123" t="s">
        <v>536</v>
      </c>
      <c r="F61" s="577">
        <v>1</v>
      </c>
      <c r="G61" s="577">
        <v>1</v>
      </c>
      <c r="H61" s="577">
        <v>1</v>
      </c>
      <c r="I61" s="578">
        <f>SUM(F61:H61)</f>
        <v>3</v>
      </c>
    </row>
    <row r="62" spans="2:9" ht="12.75" hidden="1" outlineLevel="3">
      <c r="B62" s="575" t="s">
        <v>599</v>
      </c>
      <c r="C62" s="123" t="s">
        <v>189</v>
      </c>
      <c r="D62" s="123" t="s">
        <v>587</v>
      </c>
      <c r="E62" s="123" t="s">
        <v>536</v>
      </c>
      <c r="F62" s="577">
        <v>8</v>
      </c>
      <c r="G62" s="577">
        <v>9</v>
      </c>
      <c r="H62" s="577">
        <v>9</v>
      </c>
      <c r="I62" s="578">
        <f>SUM(F62:H62)</f>
        <v>26</v>
      </c>
    </row>
    <row r="63" spans="2:9" ht="12.75" hidden="1" outlineLevel="3">
      <c r="B63" s="575" t="s">
        <v>451</v>
      </c>
      <c r="C63" s="123" t="s">
        <v>145</v>
      </c>
      <c r="D63" s="123" t="s">
        <v>587</v>
      </c>
      <c r="E63" s="123" t="s">
        <v>536</v>
      </c>
      <c r="F63" s="577">
        <v>8</v>
      </c>
      <c r="G63" s="577">
        <v>7</v>
      </c>
      <c r="H63" s="577">
        <v>6</v>
      </c>
      <c r="I63" s="578">
        <f>SUM(F63:H63)</f>
        <v>21</v>
      </c>
    </row>
    <row r="64" spans="2:9" ht="12.75" outlineLevel="2" collapsed="1">
      <c r="B64" s="575"/>
      <c r="C64" s="123"/>
      <c r="D64" s="123"/>
      <c r="E64" s="64" t="s">
        <v>540</v>
      </c>
      <c r="F64" s="577">
        <f>SUBTOTAL(1,F60:F63)</f>
        <v>6.75</v>
      </c>
      <c r="G64" s="577">
        <f>SUBTOTAL(1,G60:G63)</f>
        <v>6.75</v>
      </c>
      <c r="H64" s="577">
        <f>SUBTOTAL(1,H60:H63)</f>
        <v>6.5</v>
      </c>
      <c r="I64" s="578">
        <f>SUBTOTAL(1,I60:I63)</f>
        <v>20</v>
      </c>
    </row>
    <row r="65" spans="2:9" ht="12.75" hidden="1" outlineLevel="3">
      <c r="B65" s="575" t="s">
        <v>600</v>
      </c>
      <c r="C65" s="123" t="s">
        <v>195</v>
      </c>
      <c r="D65" s="123" t="s">
        <v>587</v>
      </c>
      <c r="E65" s="1" t="s">
        <v>560</v>
      </c>
      <c r="F65" s="577">
        <v>6</v>
      </c>
      <c r="G65" s="577">
        <v>7</v>
      </c>
      <c r="H65" s="577">
        <v>8</v>
      </c>
      <c r="I65" s="578">
        <f>SUM(F65:H65)</f>
        <v>21</v>
      </c>
    </row>
    <row r="66" spans="2:9" ht="12.75" hidden="1" outlineLevel="3">
      <c r="B66" s="575" t="s">
        <v>601</v>
      </c>
      <c r="C66" s="123" t="s">
        <v>165</v>
      </c>
      <c r="D66" s="123" t="s">
        <v>587</v>
      </c>
      <c r="E66" s="1" t="s">
        <v>560</v>
      </c>
      <c r="F66" s="577">
        <v>9</v>
      </c>
      <c r="G66" s="577">
        <v>10</v>
      </c>
      <c r="H66" s="577">
        <v>8</v>
      </c>
      <c r="I66" s="578">
        <f>SUM(F66:H66)</f>
        <v>27</v>
      </c>
    </row>
    <row r="67" spans="2:9" ht="12.75" outlineLevel="2" collapsed="1">
      <c r="B67" s="575"/>
      <c r="C67" s="123"/>
      <c r="D67" s="123"/>
      <c r="E67" s="194" t="s">
        <v>561</v>
      </c>
      <c r="F67" s="577">
        <f>SUBTOTAL(1,F65:F66)</f>
        <v>7.5</v>
      </c>
      <c r="G67" s="577">
        <f>SUBTOTAL(1,G65:G66)</f>
        <v>8.5</v>
      </c>
      <c r="H67" s="577">
        <f>SUBTOTAL(1,H65:H66)</f>
        <v>8</v>
      </c>
      <c r="I67" s="578">
        <f>SUBTOTAL(1,I65:I66)</f>
        <v>24</v>
      </c>
    </row>
    <row r="68" spans="2:9" ht="12.75" hidden="1" outlineLevel="3">
      <c r="B68" s="575" t="s">
        <v>602</v>
      </c>
      <c r="C68" s="123" t="s">
        <v>191</v>
      </c>
      <c r="D68" s="123" t="s">
        <v>587</v>
      </c>
      <c r="E68" s="1" t="s">
        <v>542</v>
      </c>
      <c r="F68" s="577">
        <v>3</v>
      </c>
      <c r="G68" s="577">
        <v>5</v>
      </c>
      <c r="H68" s="577">
        <v>7</v>
      </c>
      <c r="I68" s="578">
        <f>SUM(F68:H68)</f>
        <v>15</v>
      </c>
    </row>
    <row r="69" spans="2:9" ht="12.75" hidden="1" outlineLevel="3">
      <c r="B69" s="575" t="s">
        <v>603</v>
      </c>
      <c r="C69" s="123" t="s">
        <v>169</v>
      </c>
      <c r="D69" s="123" t="s">
        <v>587</v>
      </c>
      <c r="E69" s="1" t="s">
        <v>542</v>
      </c>
      <c r="F69" s="577">
        <v>2</v>
      </c>
      <c r="G69" s="577">
        <v>8</v>
      </c>
      <c r="H69" s="577">
        <v>4</v>
      </c>
      <c r="I69" s="578">
        <f>SUM(F69:H69)</f>
        <v>14</v>
      </c>
    </row>
    <row r="70" spans="2:9" ht="12.75" outlineLevel="2" collapsed="1">
      <c r="B70" s="575"/>
      <c r="C70" s="123"/>
      <c r="D70" s="123"/>
      <c r="E70" s="194" t="s">
        <v>544</v>
      </c>
      <c r="F70" s="577">
        <f>SUBTOTAL(1,F68:F69)</f>
        <v>2.5</v>
      </c>
      <c r="G70" s="577">
        <f>SUBTOTAL(1,G68:G69)</f>
        <v>6.5</v>
      </c>
      <c r="H70" s="577">
        <f>SUBTOTAL(1,H68:H69)</f>
        <v>5.5</v>
      </c>
      <c r="I70" s="578">
        <f>SUBTOTAL(1,I68:I69)</f>
        <v>14.5</v>
      </c>
    </row>
    <row r="71" spans="2:9" ht="12.75" hidden="1" outlineLevel="3">
      <c r="B71" s="575" t="s">
        <v>604</v>
      </c>
      <c r="C71" s="1" t="s">
        <v>605</v>
      </c>
      <c r="D71" s="123" t="s">
        <v>587</v>
      </c>
      <c r="E71" s="576" t="s">
        <v>546</v>
      </c>
      <c r="F71" s="577">
        <v>4</v>
      </c>
      <c r="G71" s="577">
        <v>4</v>
      </c>
      <c r="H71" s="577">
        <v>4</v>
      </c>
      <c r="I71" s="578">
        <f>SUM(F71:H71)</f>
        <v>12</v>
      </c>
    </row>
    <row r="72" spans="2:9" ht="12.75" outlineLevel="2" collapsed="1">
      <c r="B72" s="575"/>
      <c r="C72" s="1"/>
      <c r="D72" s="123"/>
      <c r="E72" s="581" t="s">
        <v>547</v>
      </c>
      <c r="F72" s="577">
        <f>SUBTOTAL(1,F71:F71)</f>
        <v>4</v>
      </c>
      <c r="G72" s="577">
        <f>SUBTOTAL(1,G71:G71)</f>
        <v>4</v>
      </c>
      <c r="H72" s="577">
        <f>SUBTOTAL(1,H71:H71)</f>
        <v>4</v>
      </c>
      <c r="I72" s="578">
        <f>SUBTOTAL(1,I71:I71)</f>
        <v>12</v>
      </c>
    </row>
    <row r="73" spans="2:9" ht="12.75" hidden="1" outlineLevel="3">
      <c r="B73" s="575" t="s">
        <v>606</v>
      </c>
      <c r="C73" s="1" t="s">
        <v>607</v>
      </c>
      <c r="D73" s="123" t="s">
        <v>587</v>
      </c>
      <c r="E73" s="576" t="s">
        <v>456</v>
      </c>
      <c r="F73" s="577">
        <v>8</v>
      </c>
      <c r="G73" s="577">
        <v>6</v>
      </c>
      <c r="H73" s="577">
        <v>7</v>
      </c>
      <c r="I73" s="578">
        <f>SUM(F73:H73)</f>
        <v>21</v>
      </c>
    </row>
    <row r="74" spans="2:9" ht="12.75" hidden="1" outlineLevel="3">
      <c r="B74" s="575" t="s">
        <v>608</v>
      </c>
      <c r="C74" s="123" t="s">
        <v>160</v>
      </c>
      <c r="D74" s="123" t="s">
        <v>587</v>
      </c>
      <c r="E74" s="576" t="s">
        <v>456</v>
      </c>
      <c r="F74" s="577">
        <v>10</v>
      </c>
      <c r="G74" s="577">
        <v>8</v>
      </c>
      <c r="H74" s="577">
        <v>10</v>
      </c>
      <c r="I74" s="578">
        <f>SUM(F74:H74)</f>
        <v>28</v>
      </c>
    </row>
    <row r="75" spans="2:9" ht="12.75" outlineLevel="2" collapsed="1">
      <c r="B75" s="582"/>
      <c r="C75" s="186"/>
      <c r="D75" s="186"/>
      <c r="E75" s="583" t="s">
        <v>568</v>
      </c>
      <c r="F75" s="584">
        <f>SUBTOTAL(1,F73:F74)</f>
        <v>9</v>
      </c>
      <c r="G75" s="584">
        <f>SUBTOTAL(1,G73:G74)</f>
        <v>7</v>
      </c>
      <c r="H75" s="584">
        <f>SUBTOTAL(1,H73:H74)</f>
        <v>8.5</v>
      </c>
      <c r="I75" s="585">
        <f>SUBTOTAL(1,I73:I74)</f>
        <v>24.5</v>
      </c>
    </row>
    <row r="76" spans="2:9" ht="13.5" hidden="1" outlineLevel="3" thickBot="1">
      <c r="B76" s="586" t="s">
        <v>609</v>
      </c>
      <c r="C76" s="102" t="s">
        <v>610</v>
      </c>
      <c r="D76" s="127" t="s">
        <v>587</v>
      </c>
      <c r="E76" s="587" t="s">
        <v>458</v>
      </c>
      <c r="F76" s="588">
        <v>8</v>
      </c>
      <c r="G76" s="588">
        <v>9</v>
      </c>
      <c r="H76" s="588">
        <v>9</v>
      </c>
      <c r="I76" s="589">
        <f>SUM(F76:H76)</f>
        <v>26</v>
      </c>
    </row>
    <row r="77" spans="2:9" ht="12.75" outlineLevel="2" collapsed="1">
      <c r="B77" s="590"/>
      <c r="C77" s="590"/>
      <c r="D77" s="591"/>
      <c r="E77" s="592" t="s">
        <v>550</v>
      </c>
      <c r="F77" s="593">
        <f>SUBTOTAL(1,F76:F76)</f>
        <v>8</v>
      </c>
      <c r="G77" s="593">
        <f>SUBTOTAL(1,G76:G76)</f>
        <v>9</v>
      </c>
      <c r="H77" s="593">
        <f>SUBTOTAL(1,H76:H76)</f>
        <v>9</v>
      </c>
      <c r="I77" s="593">
        <f>SUBTOTAL(1,I76:I76)</f>
        <v>26</v>
      </c>
    </row>
    <row r="78" spans="2:9" ht="12.75" outlineLevel="1">
      <c r="B78" s="590"/>
      <c r="C78" s="590"/>
      <c r="D78" s="594" t="s">
        <v>611</v>
      </c>
      <c r="E78" s="564"/>
      <c r="F78" s="593">
        <f>SUBTOTAL(1,F53:F76)</f>
        <v>5.555555555555555</v>
      </c>
      <c r="G78" s="593">
        <f>SUBTOTAL(1,G53:G76)</f>
        <v>6.333333333333333</v>
      </c>
      <c r="H78" s="593">
        <f>SUBTOTAL(1,H53:H76)</f>
        <v>6.666666666666667</v>
      </c>
      <c r="I78" s="593">
        <f>SUBTOTAL(1,I53:I76)</f>
        <v>18.555555555555557</v>
      </c>
    </row>
    <row r="79" spans="2:9" ht="12.75">
      <c r="B79" s="590"/>
      <c r="C79" s="590"/>
      <c r="D79" s="594" t="s">
        <v>387</v>
      </c>
      <c r="E79" s="564"/>
      <c r="F79" s="593">
        <f>SUBTOTAL(1,F3:F76)</f>
        <v>5.755102040816326</v>
      </c>
      <c r="G79" s="593">
        <f>SUBTOTAL(1,G3:G76)</f>
        <v>6.061224489795919</v>
      </c>
      <c r="H79" s="593">
        <f>SUBTOTAL(1,H3:H76)</f>
        <v>6</v>
      </c>
      <c r="I79" s="593">
        <f>SUBTOTAL(1,I3:I76)</f>
        <v>17.816326530612244</v>
      </c>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sheetPr codeName="Sheet32"/>
  <dimension ref="A1:P44"/>
  <sheetViews>
    <sheetView workbookViewId="0" topLeftCell="A1">
      <selection activeCell="A1" sqref="A1"/>
    </sheetView>
  </sheetViews>
  <sheetFormatPr defaultColWidth="9.00390625" defaultRowHeight="13.5"/>
  <cols>
    <col min="1" max="1" width="4.375" style="62" customWidth="1"/>
    <col min="2" max="2" width="7.625" style="62" customWidth="1"/>
    <col min="3" max="3" width="12.625" style="62" customWidth="1"/>
    <col min="4" max="4" width="7.625" style="62" customWidth="1"/>
    <col min="5" max="5" width="12.625" style="62" customWidth="1"/>
    <col min="6" max="8" width="5.625" style="62" customWidth="1"/>
    <col min="9" max="9" width="5.625" style="0" customWidth="1"/>
    <col min="11" max="11" width="9.00390625" style="62" customWidth="1"/>
    <col min="12" max="12" width="17.625" style="62" bestFit="1" customWidth="1"/>
    <col min="13" max="16" width="5.625" style="595" customWidth="1"/>
    <col min="17" max="16384" width="9.00390625" style="62" customWidth="1"/>
  </cols>
  <sheetData>
    <row r="1" ht="12.75">
      <c r="A1" s="62" t="s">
        <v>612</v>
      </c>
    </row>
    <row r="4" spans="2:11" ht="13.5" thickBot="1">
      <c r="B4" s="62" t="s">
        <v>78</v>
      </c>
      <c r="K4" s="62" t="s">
        <v>298</v>
      </c>
    </row>
    <row r="5" spans="2:16" ht="13.5" thickBot="1">
      <c r="B5" s="62" t="s">
        <v>613</v>
      </c>
      <c r="K5" s="62" t="s">
        <v>614</v>
      </c>
      <c r="M5" s="596" t="s">
        <v>445</v>
      </c>
      <c r="N5" s="596" t="s">
        <v>446</v>
      </c>
      <c r="O5" s="596" t="s">
        <v>447</v>
      </c>
      <c r="P5" s="597" t="s">
        <v>45</v>
      </c>
    </row>
    <row r="6" spans="1:16" ht="12.75">
      <c r="A6"/>
      <c r="B6" s="99" t="s">
        <v>442</v>
      </c>
      <c r="C6" s="199" t="s">
        <v>435</v>
      </c>
      <c r="D6" s="199" t="s">
        <v>527</v>
      </c>
      <c r="E6" s="199" t="s">
        <v>443</v>
      </c>
      <c r="F6" s="199" t="s">
        <v>445</v>
      </c>
      <c r="G6" s="199" t="s">
        <v>446</v>
      </c>
      <c r="H6" s="199" t="s">
        <v>447</v>
      </c>
      <c r="I6" s="100" t="s">
        <v>45</v>
      </c>
      <c r="K6" s="598" t="s">
        <v>1025</v>
      </c>
      <c r="L6" s="599" t="s">
        <v>534</v>
      </c>
      <c r="M6" s="600">
        <v>5.333333333333333</v>
      </c>
      <c r="N6" s="600">
        <v>4.666666666666667</v>
      </c>
      <c r="O6" s="600">
        <v>7.666666666666667</v>
      </c>
      <c r="P6" s="601">
        <v>17.666666666666668</v>
      </c>
    </row>
    <row r="7" spans="1:16" ht="13.5" customHeight="1">
      <c r="A7"/>
      <c r="B7" s="575" t="s">
        <v>475</v>
      </c>
      <c r="C7" s="123" t="s">
        <v>154</v>
      </c>
      <c r="D7" s="123" t="s">
        <v>587</v>
      </c>
      <c r="E7" s="123" t="s">
        <v>536</v>
      </c>
      <c r="F7" s="123">
        <v>10</v>
      </c>
      <c r="G7" s="123">
        <v>10</v>
      </c>
      <c r="H7" s="123">
        <v>10</v>
      </c>
      <c r="I7" s="125">
        <v>30</v>
      </c>
      <c r="K7" s="602"/>
      <c r="L7" s="603" t="s">
        <v>540</v>
      </c>
      <c r="M7" s="577">
        <v>7.8</v>
      </c>
      <c r="N7" s="577">
        <v>6.4</v>
      </c>
      <c r="O7" s="577">
        <v>5.2</v>
      </c>
      <c r="P7" s="578">
        <v>19.4</v>
      </c>
    </row>
    <row r="8" spans="1:16" ht="12.75">
      <c r="A8"/>
      <c r="B8" s="575" t="s">
        <v>608</v>
      </c>
      <c r="C8" s="123" t="s">
        <v>160</v>
      </c>
      <c r="D8" s="123" t="s">
        <v>587</v>
      </c>
      <c r="E8" s="576" t="s">
        <v>456</v>
      </c>
      <c r="F8" s="123">
        <v>10</v>
      </c>
      <c r="G8" s="123">
        <v>8</v>
      </c>
      <c r="H8" s="123">
        <v>10</v>
      </c>
      <c r="I8" s="125">
        <v>28</v>
      </c>
      <c r="K8" s="602"/>
      <c r="L8" s="498" t="s">
        <v>544</v>
      </c>
      <c r="M8" s="577">
        <v>4.5</v>
      </c>
      <c r="N8" s="577">
        <v>5</v>
      </c>
      <c r="O8" s="577">
        <v>5.5</v>
      </c>
      <c r="P8" s="578">
        <v>15</v>
      </c>
    </row>
    <row r="9" spans="1:16" ht="13.5" customHeight="1">
      <c r="A9"/>
      <c r="B9" s="575" t="s">
        <v>601</v>
      </c>
      <c r="C9" s="123" t="s">
        <v>165</v>
      </c>
      <c r="D9" s="123" t="s">
        <v>587</v>
      </c>
      <c r="E9" s="1" t="s">
        <v>560</v>
      </c>
      <c r="F9" s="123">
        <v>9</v>
      </c>
      <c r="G9" s="123">
        <v>10</v>
      </c>
      <c r="H9" s="123">
        <v>8</v>
      </c>
      <c r="I9" s="125">
        <v>27</v>
      </c>
      <c r="K9" s="602"/>
      <c r="L9" s="603" t="s">
        <v>547</v>
      </c>
      <c r="M9" s="577">
        <v>2</v>
      </c>
      <c r="N9" s="577">
        <v>4</v>
      </c>
      <c r="O9" s="577">
        <v>3</v>
      </c>
      <c r="P9" s="578">
        <v>9</v>
      </c>
    </row>
    <row r="10" spans="1:16" ht="12.75">
      <c r="A10"/>
      <c r="B10" s="575" t="s">
        <v>609</v>
      </c>
      <c r="C10" s="1" t="s">
        <v>610</v>
      </c>
      <c r="D10" s="123" t="s">
        <v>587</v>
      </c>
      <c r="E10" s="576" t="s">
        <v>458</v>
      </c>
      <c r="F10" s="123">
        <v>8</v>
      </c>
      <c r="G10" s="123">
        <v>9</v>
      </c>
      <c r="H10" s="123">
        <v>9</v>
      </c>
      <c r="I10" s="125">
        <v>26</v>
      </c>
      <c r="K10" s="602"/>
      <c r="L10" s="603" t="s">
        <v>550</v>
      </c>
      <c r="M10" s="577">
        <v>8</v>
      </c>
      <c r="N10" s="577">
        <v>6.5</v>
      </c>
      <c r="O10" s="577">
        <v>7.5</v>
      </c>
      <c r="P10" s="578">
        <v>22</v>
      </c>
    </row>
    <row r="11" spans="1:16" ht="13.5" customHeight="1" thickBot="1">
      <c r="A11"/>
      <c r="B11" s="575" t="s">
        <v>599</v>
      </c>
      <c r="C11" s="123" t="s">
        <v>189</v>
      </c>
      <c r="D11" s="123" t="s">
        <v>587</v>
      </c>
      <c r="E11" s="123" t="s">
        <v>536</v>
      </c>
      <c r="F11" s="123">
        <v>8</v>
      </c>
      <c r="G11" s="123">
        <v>9</v>
      </c>
      <c r="H11" s="123">
        <v>9</v>
      </c>
      <c r="I11" s="125">
        <v>26</v>
      </c>
      <c r="K11" s="604"/>
      <c r="L11" s="605" t="s">
        <v>615</v>
      </c>
      <c r="M11" s="584">
        <v>6.3076923076923075</v>
      </c>
      <c r="N11" s="584">
        <v>5.615384615384615</v>
      </c>
      <c r="O11" s="584">
        <v>6</v>
      </c>
      <c r="P11" s="585">
        <v>17.923076923076923</v>
      </c>
    </row>
    <row r="12" spans="1:16" ht="12.75">
      <c r="A12"/>
      <c r="B12"/>
      <c r="C12"/>
      <c r="D12"/>
      <c r="E12"/>
      <c r="F12"/>
      <c r="G12"/>
      <c r="K12" s="361" t="s">
        <v>944</v>
      </c>
      <c r="L12" s="606" t="s">
        <v>534</v>
      </c>
      <c r="M12" s="600">
        <v>2</v>
      </c>
      <c r="N12" s="600">
        <v>6</v>
      </c>
      <c r="O12" s="600">
        <v>4</v>
      </c>
      <c r="P12" s="601">
        <v>12</v>
      </c>
    </row>
    <row r="13" spans="11:16" ht="12.75">
      <c r="K13" s="607"/>
      <c r="L13" s="603" t="s">
        <v>540</v>
      </c>
      <c r="M13" s="577">
        <v>8</v>
      </c>
      <c r="N13" s="577">
        <v>6</v>
      </c>
      <c r="O13" s="577">
        <v>7</v>
      </c>
      <c r="P13" s="578">
        <v>21</v>
      </c>
    </row>
    <row r="14" spans="2:16" ht="14.25" customHeight="1">
      <c r="B14" s="62" t="s">
        <v>79</v>
      </c>
      <c r="K14" s="607"/>
      <c r="L14" s="603" t="s">
        <v>558</v>
      </c>
      <c r="M14" s="577">
        <v>2</v>
      </c>
      <c r="N14" s="577">
        <v>8</v>
      </c>
      <c r="O14" s="577">
        <v>4</v>
      </c>
      <c r="P14" s="578">
        <v>14</v>
      </c>
    </row>
    <row r="15" spans="2:16" ht="13.5" thickBot="1">
      <c r="B15" s="62" t="s">
        <v>366</v>
      </c>
      <c r="K15" s="607"/>
      <c r="L15" s="498" t="s">
        <v>561</v>
      </c>
      <c r="M15" s="577">
        <v>8</v>
      </c>
      <c r="N15" s="577">
        <v>8</v>
      </c>
      <c r="O15" s="577">
        <v>9</v>
      </c>
      <c r="P15" s="578">
        <v>25</v>
      </c>
    </row>
    <row r="16" spans="1:16" ht="12.75">
      <c r="A16"/>
      <c r="B16" s="99" t="s">
        <v>442</v>
      </c>
      <c r="C16" s="199" t="s">
        <v>435</v>
      </c>
      <c r="D16" s="199" t="s">
        <v>527</v>
      </c>
      <c r="E16" s="199" t="s">
        <v>443</v>
      </c>
      <c r="F16" s="199" t="s">
        <v>445</v>
      </c>
      <c r="G16" s="199" t="s">
        <v>446</v>
      </c>
      <c r="H16" s="199" t="s">
        <v>447</v>
      </c>
      <c r="I16" s="100" t="s">
        <v>45</v>
      </c>
      <c r="K16" s="607"/>
      <c r="L16" s="498" t="s">
        <v>544</v>
      </c>
      <c r="M16" s="577">
        <v>4</v>
      </c>
      <c r="N16" s="577">
        <v>7.5</v>
      </c>
      <c r="O16" s="577">
        <v>4.5</v>
      </c>
      <c r="P16" s="578">
        <v>16</v>
      </c>
    </row>
    <row r="17" spans="1:16" ht="13.5" customHeight="1">
      <c r="A17"/>
      <c r="B17"/>
      <c r="C17"/>
      <c r="D17" s="123"/>
      <c r="E17" s="1" t="s">
        <v>616</v>
      </c>
      <c r="F17"/>
      <c r="G17"/>
      <c r="K17" s="607"/>
      <c r="L17" s="603" t="s">
        <v>568</v>
      </c>
      <c r="M17" s="577">
        <v>7.5</v>
      </c>
      <c r="N17" s="577">
        <v>6</v>
      </c>
      <c r="O17" s="577">
        <v>7</v>
      </c>
      <c r="P17" s="578">
        <v>20.5</v>
      </c>
    </row>
    <row r="18" spans="1:16" ht="13.5" customHeight="1" thickBot="1">
      <c r="A18"/>
      <c r="B18"/>
      <c r="C18"/>
      <c r="D18" s="123" t="s">
        <v>587</v>
      </c>
      <c r="E18"/>
      <c r="F18">
        <v>10</v>
      </c>
      <c r="G18"/>
      <c r="H18"/>
      <c r="K18" s="608"/>
      <c r="L18" s="605" t="s">
        <v>615</v>
      </c>
      <c r="M18" s="584">
        <v>5.375</v>
      </c>
      <c r="N18" s="584">
        <v>6.875</v>
      </c>
      <c r="O18" s="584">
        <v>5.875</v>
      </c>
      <c r="P18" s="585">
        <v>18.125</v>
      </c>
    </row>
    <row r="19" spans="1:16" ht="12.75">
      <c r="A19"/>
      <c r="B19"/>
      <c r="C19"/>
      <c r="D19" s="123" t="s">
        <v>587</v>
      </c>
      <c r="E19"/>
      <c r="F19"/>
      <c r="G19">
        <v>10</v>
      </c>
      <c r="H19"/>
      <c r="K19" s="361" t="s">
        <v>1026</v>
      </c>
      <c r="L19" s="606" t="s">
        <v>540</v>
      </c>
      <c r="M19" s="609">
        <v>5</v>
      </c>
      <c r="N19" s="609">
        <v>5</v>
      </c>
      <c r="O19" s="609">
        <v>6.5</v>
      </c>
      <c r="P19" s="601">
        <v>16.5</v>
      </c>
    </row>
    <row r="20" spans="1:16" ht="12.75">
      <c r="A20"/>
      <c r="B20"/>
      <c r="C20"/>
      <c r="D20" s="123" t="s">
        <v>587</v>
      </c>
      <c r="E20"/>
      <c r="F20"/>
      <c r="G20"/>
      <c r="H20">
        <v>10</v>
      </c>
      <c r="K20" s="607"/>
      <c r="L20" s="603" t="s">
        <v>558</v>
      </c>
      <c r="M20" s="577">
        <v>6</v>
      </c>
      <c r="N20" s="577">
        <v>6</v>
      </c>
      <c r="O20" s="577">
        <v>4</v>
      </c>
      <c r="P20" s="578">
        <v>16</v>
      </c>
    </row>
    <row r="21" spans="1:16" ht="13.5" customHeight="1">
      <c r="A21"/>
      <c r="B21"/>
      <c r="C21"/>
      <c r="D21"/>
      <c r="E21"/>
      <c r="F21"/>
      <c r="G21"/>
      <c r="K21" s="607"/>
      <c r="L21" s="498" t="s">
        <v>561</v>
      </c>
      <c r="M21" s="577">
        <v>5.333333333333333</v>
      </c>
      <c r="N21" s="577">
        <v>4.666666666666667</v>
      </c>
      <c r="O21" s="577">
        <v>4.666666666666667</v>
      </c>
      <c r="P21" s="578">
        <v>14.666666666666666</v>
      </c>
    </row>
    <row r="22" spans="1:16" ht="13.5" thickBot="1">
      <c r="A22"/>
      <c r="B22" t="s">
        <v>82</v>
      </c>
      <c r="C22"/>
      <c r="D22"/>
      <c r="E22"/>
      <c r="F22"/>
      <c r="G22"/>
      <c r="K22" s="607"/>
      <c r="L22" s="603" t="s">
        <v>547</v>
      </c>
      <c r="M22" s="577">
        <v>6.5</v>
      </c>
      <c r="N22" s="577">
        <v>7</v>
      </c>
      <c r="O22" s="577">
        <v>5</v>
      </c>
      <c r="P22" s="578">
        <v>18.5</v>
      </c>
    </row>
    <row r="23" spans="1:16" ht="13.5" customHeight="1">
      <c r="A23"/>
      <c r="B23" s="99" t="s">
        <v>442</v>
      </c>
      <c r="C23" s="199" t="s">
        <v>435</v>
      </c>
      <c r="D23" s="199" t="s">
        <v>527</v>
      </c>
      <c r="E23" s="199" t="s">
        <v>443</v>
      </c>
      <c r="F23" s="199" t="s">
        <v>445</v>
      </c>
      <c r="G23" s="199" t="s">
        <v>446</v>
      </c>
      <c r="H23" s="199" t="s">
        <v>447</v>
      </c>
      <c r="I23" s="100" t="s">
        <v>45</v>
      </c>
      <c r="K23" s="607"/>
      <c r="L23" s="603" t="s">
        <v>550</v>
      </c>
      <c r="M23" s="577">
        <v>6</v>
      </c>
      <c r="N23" s="577">
        <v>5</v>
      </c>
      <c r="O23" s="577">
        <v>4</v>
      </c>
      <c r="P23" s="578">
        <v>15</v>
      </c>
    </row>
    <row r="24" spans="1:16" ht="13.5" thickBot="1">
      <c r="A24"/>
      <c r="B24" s="575" t="s">
        <v>541</v>
      </c>
      <c r="C24" s="123" t="s">
        <v>176</v>
      </c>
      <c r="D24" s="1" t="s">
        <v>530</v>
      </c>
      <c r="E24" s="1" t="s">
        <v>542</v>
      </c>
      <c r="F24" s="123">
        <v>3</v>
      </c>
      <c r="G24" s="123">
        <v>5</v>
      </c>
      <c r="H24" s="123">
        <v>7</v>
      </c>
      <c r="I24" s="125">
        <v>15</v>
      </c>
      <c r="K24" s="608"/>
      <c r="L24" s="605" t="s">
        <v>615</v>
      </c>
      <c r="M24" s="584">
        <v>5.7</v>
      </c>
      <c r="N24" s="584">
        <v>5.5</v>
      </c>
      <c r="O24" s="584">
        <v>4.9</v>
      </c>
      <c r="P24" s="585">
        <v>16.1</v>
      </c>
    </row>
    <row r="25" spans="1:16" ht="12.75">
      <c r="A25"/>
      <c r="B25" s="575" t="s">
        <v>600</v>
      </c>
      <c r="C25" s="123" t="s">
        <v>195</v>
      </c>
      <c r="D25" s="123" t="s">
        <v>587</v>
      </c>
      <c r="E25" s="1" t="s">
        <v>560</v>
      </c>
      <c r="F25" s="123">
        <v>6</v>
      </c>
      <c r="G25" s="123">
        <v>7</v>
      </c>
      <c r="H25" s="123">
        <v>8</v>
      </c>
      <c r="I25" s="125">
        <v>21</v>
      </c>
      <c r="K25" s="361" t="s">
        <v>617</v>
      </c>
      <c r="L25" s="606" t="s">
        <v>534</v>
      </c>
      <c r="M25" s="609">
        <v>3.8333333333333335</v>
      </c>
      <c r="N25" s="609">
        <v>5</v>
      </c>
      <c r="O25" s="609">
        <v>6.166666666666667</v>
      </c>
      <c r="P25" s="601">
        <v>15</v>
      </c>
    </row>
    <row r="26" spans="2:16" ht="13.5" customHeight="1">
      <c r="B26" s="575" t="s">
        <v>562</v>
      </c>
      <c r="C26" s="123" t="s">
        <v>141</v>
      </c>
      <c r="D26" s="1" t="s">
        <v>554</v>
      </c>
      <c r="E26" s="1" t="s">
        <v>542</v>
      </c>
      <c r="F26" s="123">
        <v>2</v>
      </c>
      <c r="G26" s="123">
        <v>10</v>
      </c>
      <c r="H26" s="123">
        <v>3</v>
      </c>
      <c r="I26" s="125">
        <v>15</v>
      </c>
      <c r="K26" s="607"/>
      <c r="L26" s="603" t="s">
        <v>540</v>
      </c>
      <c r="M26" s="577">
        <v>6.75</v>
      </c>
      <c r="N26" s="577">
        <v>6.75</v>
      </c>
      <c r="O26" s="577">
        <v>6.5</v>
      </c>
      <c r="P26" s="578">
        <v>20</v>
      </c>
    </row>
    <row r="27" spans="2:16" ht="12.75">
      <c r="B27" s="575" t="s">
        <v>602</v>
      </c>
      <c r="C27" s="123" t="s">
        <v>191</v>
      </c>
      <c r="D27" s="123" t="s">
        <v>587</v>
      </c>
      <c r="E27" s="1" t="s">
        <v>542</v>
      </c>
      <c r="F27" s="123">
        <v>3</v>
      </c>
      <c r="G27" s="123">
        <v>5</v>
      </c>
      <c r="H27" s="123">
        <v>7</v>
      </c>
      <c r="I27" s="125">
        <v>15</v>
      </c>
      <c r="K27" s="607"/>
      <c r="L27" s="498" t="s">
        <v>561</v>
      </c>
      <c r="M27" s="577">
        <v>7.5</v>
      </c>
      <c r="N27" s="577">
        <v>8.5</v>
      </c>
      <c r="O27" s="577">
        <v>8</v>
      </c>
      <c r="P27" s="578">
        <v>24</v>
      </c>
    </row>
    <row r="28" spans="2:16" ht="13.5" customHeight="1">
      <c r="B28" s="575" t="s">
        <v>596</v>
      </c>
      <c r="C28" s="1" t="s">
        <v>597</v>
      </c>
      <c r="D28" s="123" t="s">
        <v>587</v>
      </c>
      <c r="E28" s="576" t="s">
        <v>1024</v>
      </c>
      <c r="F28" s="123">
        <v>6</v>
      </c>
      <c r="G28" s="123">
        <v>10</v>
      </c>
      <c r="H28" s="123">
        <v>8</v>
      </c>
      <c r="I28" s="125">
        <v>24</v>
      </c>
      <c r="K28" s="607"/>
      <c r="L28" s="498" t="s">
        <v>544</v>
      </c>
      <c r="M28" s="577">
        <v>2.5</v>
      </c>
      <c r="N28" s="577">
        <v>6.5</v>
      </c>
      <c r="O28" s="577">
        <v>5.5</v>
      </c>
      <c r="P28" s="578">
        <v>14.5</v>
      </c>
    </row>
    <row r="29" spans="2:16" ht="12.75">
      <c r="B29" s="575" t="s">
        <v>475</v>
      </c>
      <c r="C29" s="123" t="s">
        <v>154</v>
      </c>
      <c r="D29" s="123" t="s">
        <v>587</v>
      </c>
      <c r="E29" s="123" t="s">
        <v>536</v>
      </c>
      <c r="F29" s="123">
        <v>10</v>
      </c>
      <c r="G29" s="123">
        <v>10</v>
      </c>
      <c r="H29" s="123">
        <v>10</v>
      </c>
      <c r="I29" s="125">
        <v>30</v>
      </c>
      <c r="K29" s="607"/>
      <c r="L29" s="603" t="s">
        <v>547</v>
      </c>
      <c r="M29" s="577">
        <v>4</v>
      </c>
      <c r="N29" s="577">
        <v>4</v>
      </c>
      <c r="O29" s="577">
        <v>4</v>
      </c>
      <c r="P29" s="578">
        <v>12</v>
      </c>
    </row>
    <row r="30" spans="2:16" ht="12.75">
      <c r="B30" s="575" t="s">
        <v>576</v>
      </c>
      <c r="C30" s="123" t="s">
        <v>178</v>
      </c>
      <c r="D30" s="123" t="s">
        <v>571</v>
      </c>
      <c r="E30" s="1" t="s">
        <v>560</v>
      </c>
      <c r="F30" s="123">
        <v>7</v>
      </c>
      <c r="G30" s="123">
        <v>4</v>
      </c>
      <c r="H30" s="123">
        <v>5</v>
      </c>
      <c r="I30" s="125">
        <v>16</v>
      </c>
      <c r="K30" s="607"/>
      <c r="L30" s="603" t="s">
        <v>568</v>
      </c>
      <c r="M30" s="577">
        <v>9</v>
      </c>
      <c r="N30" s="577">
        <v>7</v>
      </c>
      <c r="O30" s="577">
        <v>8.5</v>
      </c>
      <c r="P30" s="578">
        <v>24.5</v>
      </c>
    </row>
    <row r="31" spans="1:16" ht="12.75">
      <c r="A31"/>
      <c r="B31" s="575" t="s">
        <v>603</v>
      </c>
      <c r="C31" s="123" t="s">
        <v>169</v>
      </c>
      <c r="D31" s="123" t="s">
        <v>587</v>
      </c>
      <c r="E31" s="1" t="s">
        <v>542</v>
      </c>
      <c r="F31" s="123">
        <v>2</v>
      </c>
      <c r="G31" s="123">
        <v>8</v>
      </c>
      <c r="H31" s="123">
        <v>4</v>
      </c>
      <c r="I31" s="125">
        <v>14</v>
      </c>
      <c r="K31" s="607"/>
      <c r="L31" s="603" t="s">
        <v>550</v>
      </c>
      <c r="M31" s="577">
        <v>8</v>
      </c>
      <c r="N31" s="577">
        <v>9</v>
      </c>
      <c r="O31" s="577">
        <v>9</v>
      </c>
      <c r="P31" s="578">
        <v>26</v>
      </c>
    </row>
    <row r="32" spans="1:16" ht="13.5" customHeight="1" thickBot="1">
      <c r="A32"/>
      <c r="B32" s="575" t="s">
        <v>477</v>
      </c>
      <c r="C32" s="123" t="s">
        <v>172</v>
      </c>
      <c r="D32" s="123" t="s">
        <v>571</v>
      </c>
      <c r="E32" s="1" t="s">
        <v>560</v>
      </c>
      <c r="F32" s="123">
        <v>7</v>
      </c>
      <c r="G32" s="123">
        <v>7</v>
      </c>
      <c r="H32" s="123">
        <v>7</v>
      </c>
      <c r="I32" s="125">
        <v>21</v>
      </c>
      <c r="K32" s="610"/>
      <c r="L32" s="611" t="s">
        <v>615</v>
      </c>
      <c r="M32" s="588">
        <v>5.555555555555555</v>
      </c>
      <c r="N32" s="588">
        <v>6.333333333333333</v>
      </c>
      <c r="O32" s="588">
        <v>6.666666666666667</v>
      </c>
      <c r="P32" s="589">
        <v>18.555555555555557</v>
      </c>
    </row>
    <row r="33" spans="1:9" ht="12.75">
      <c r="A33"/>
      <c r="B33" s="575" t="s">
        <v>563</v>
      </c>
      <c r="C33" s="123" t="s">
        <v>149</v>
      </c>
      <c r="D33" s="1" t="s">
        <v>554</v>
      </c>
      <c r="E33" s="1" t="s">
        <v>542</v>
      </c>
      <c r="F33" s="123">
        <v>6</v>
      </c>
      <c r="G33" s="123">
        <v>5</v>
      </c>
      <c r="H33" s="123">
        <v>6</v>
      </c>
      <c r="I33" s="125">
        <v>17</v>
      </c>
    </row>
    <row r="34" spans="1:9" ht="12.75">
      <c r="A34"/>
      <c r="B34" s="575" t="s">
        <v>608</v>
      </c>
      <c r="C34" s="123" t="s">
        <v>160</v>
      </c>
      <c r="D34" s="123" t="s">
        <v>587</v>
      </c>
      <c r="E34" s="576" t="s">
        <v>456</v>
      </c>
      <c r="F34" s="123">
        <v>10</v>
      </c>
      <c r="G34" s="123">
        <v>8</v>
      </c>
      <c r="H34" s="123">
        <v>10</v>
      </c>
      <c r="I34" s="125">
        <v>28</v>
      </c>
    </row>
    <row r="35" spans="1:9" ht="12.75">
      <c r="A35"/>
      <c r="B35" s="575" t="s">
        <v>543</v>
      </c>
      <c r="C35" s="123" t="s">
        <v>135</v>
      </c>
      <c r="D35" s="1" t="s">
        <v>530</v>
      </c>
      <c r="E35" s="1" t="s">
        <v>542</v>
      </c>
      <c r="F35" s="123">
        <v>6</v>
      </c>
      <c r="G35" s="123">
        <v>5</v>
      </c>
      <c r="H35" s="123">
        <v>4</v>
      </c>
      <c r="I35" s="125">
        <v>15</v>
      </c>
    </row>
    <row r="36" spans="1:9" ht="12.75">
      <c r="A36"/>
      <c r="B36" s="575" t="s">
        <v>559</v>
      </c>
      <c r="C36" s="123" t="s">
        <v>203</v>
      </c>
      <c r="D36" s="1" t="s">
        <v>554</v>
      </c>
      <c r="E36" s="1" t="s">
        <v>560</v>
      </c>
      <c r="F36" s="123">
        <v>8</v>
      </c>
      <c r="G36" s="123">
        <v>8</v>
      </c>
      <c r="H36" s="123">
        <v>9</v>
      </c>
      <c r="I36" s="125">
        <v>25</v>
      </c>
    </row>
    <row r="37" spans="1:9" ht="12.75">
      <c r="A37"/>
      <c r="B37" s="575" t="s">
        <v>601</v>
      </c>
      <c r="C37" s="123" t="s">
        <v>165</v>
      </c>
      <c r="D37" s="123" t="s">
        <v>587</v>
      </c>
      <c r="E37" s="1" t="s">
        <v>560</v>
      </c>
      <c r="F37" s="123">
        <v>9</v>
      </c>
      <c r="G37" s="123">
        <v>10</v>
      </c>
      <c r="H37" s="123">
        <v>8</v>
      </c>
      <c r="I37" s="125">
        <v>27</v>
      </c>
    </row>
    <row r="38" spans="2:9" ht="13.5" thickBot="1">
      <c r="B38" s="586" t="s">
        <v>577</v>
      </c>
      <c r="C38" s="127" t="s">
        <v>158</v>
      </c>
      <c r="D38" s="127" t="s">
        <v>571</v>
      </c>
      <c r="E38" s="102" t="s">
        <v>560</v>
      </c>
      <c r="F38" s="127">
        <v>2</v>
      </c>
      <c r="G38" s="127">
        <v>3</v>
      </c>
      <c r="H38" s="127">
        <v>2</v>
      </c>
      <c r="I38" s="128">
        <v>7</v>
      </c>
    </row>
    <row r="39" spans="2:6" ht="12.75">
      <c r="B39"/>
      <c r="C39"/>
      <c r="D39"/>
      <c r="E39"/>
      <c r="F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sheetData>
  <mergeCells count="4">
    <mergeCell ref="K6:K11"/>
    <mergeCell ref="K12:K18"/>
    <mergeCell ref="K19:K24"/>
    <mergeCell ref="K25:K32"/>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sheetPr codeName="Sheet25">
    <pageSetUpPr fitToPage="1"/>
  </sheetPr>
  <dimension ref="A1:H10"/>
  <sheetViews>
    <sheetView workbookViewId="0" topLeftCell="A1">
      <selection activeCell="A1" sqref="A1"/>
    </sheetView>
  </sheetViews>
  <sheetFormatPr defaultColWidth="9.00390625" defaultRowHeight="13.5"/>
  <cols>
    <col min="2" max="2" width="12.625" style="0" customWidth="1"/>
    <col min="3" max="7" width="5.625" style="0" customWidth="1"/>
    <col min="8" max="8" width="6.625" style="0" customWidth="1"/>
  </cols>
  <sheetData>
    <row r="1" ht="13.5">
      <c r="A1" t="s">
        <v>1027</v>
      </c>
    </row>
    <row r="2" ht="13.5">
      <c r="A2" t="s">
        <v>0</v>
      </c>
    </row>
    <row r="4" ht="13.5" thickBot="1">
      <c r="B4" t="s">
        <v>618</v>
      </c>
    </row>
    <row r="5" spans="2:8" ht="13.5" thickBot="1">
      <c r="B5" s="518" t="s">
        <v>435</v>
      </c>
      <c r="C5" s="519" t="s">
        <v>436</v>
      </c>
      <c r="D5" s="519" t="s">
        <v>437</v>
      </c>
      <c r="E5" s="519" t="s">
        <v>438</v>
      </c>
      <c r="F5" s="519" t="s">
        <v>439</v>
      </c>
      <c r="G5" s="520" t="s">
        <v>440</v>
      </c>
      <c r="H5" s="612" t="s">
        <v>45</v>
      </c>
    </row>
    <row r="6" spans="2:8" ht="12.75">
      <c r="B6" s="613" t="s">
        <v>163</v>
      </c>
      <c r="C6" s="614">
        <v>40</v>
      </c>
      <c r="D6" s="614">
        <v>31</v>
      </c>
      <c r="E6" s="614">
        <v>77</v>
      </c>
      <c r="F6" s="614">
        <v>91</v>
      </c>
      <c r="G6" s="615">
        <v>85</v>
      </c>
      <c r="H6" s="616">
        <f>SUM(C6:G6)</f>
        <v>324</v>
      </c>
    </row>
    <row r="7" spans="2:8" ht="12.75">
      <c r="B7" s="528" t="s">
        <v>158</v>
      </c>
      <c r="C7" s="617">
        <v>79</v>
      </c>
      <c r="D7" s="617">
        <v>67</v>
      </c>
      <c r="E7" s="617">
        <v>24</v>
      </c>
      <c r="F7" s="617">
        <v>15</v>
      </c>
      <c r="G7" s="618">
        <v>35</v>
      </c>
      <c r="H7" s="619">
        <f>SUM(C7:G7)</f>
        <v>220</v>
      </c>
    </row>
    <row r="8" spans="2:8" ht="12.75">
      <c r="B8" s="528" t="s">
        <v>169</v>
      </c>
      <c r="C8" s="617">
        <v>88</v>
      </c>
      <c r="D8" s="617">
        <v>28</v>
      </c>
      <c r="E8" s="617">
        <v>75</v>
      </c>
      <c r="F8" s="617">
        <v>99</v>
      </c>
      <c r="G8" s="618">
        <v>94</v>
      </c>
      <c r="H8" s="619">
        <f>SUM(C8:G8)</f>
        <v>384</v>
      </c>
    </row>
    <row r="9" spans="2:8" ht="13.5" thickBot="1">
      <c r="B9" s="620" t="s">
        <v>252</v>
      </c>
      <c r="C9" s="621">
        <f>AVERAGE(C6:C8)</f>
        <v>69</v>
      </c>
      <c r="D9" s="621">
        <f>AVERAGE(D6:D8)</f>
        <v>42</v>
      </c>
      <c r="E9" s="621">
        <f>AVERAGE(E6:E8)</f>
        <v>58.666666666666664</v>
      </c>
      <c r="F9" s="621">
        <f>AVERAGE(F6:F8)</f>
        <v>68.33333333333333</v>
      </c>
      <c r="G9" s="622">
        <f>AVERAGE(G6:G8)</f>
        <v>71.33333333333333</v>
      </c>
      <c r="H9" s="623"/>
    </row>
    <row r="10" spans="2:7" ht="12.75">
      <c r="B10" s="62"/>
      <c r="C10" s="62"/>
      <c r="D10" s="62"/>
      <c r="E10" s="62"/>
      <c r="F10" s="62"/>
      <c r="G10" s="62"/>
    </row>
  </sheetData>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94" r:id="rId2"/>
  <headerFooter alignWithMargins="0">
    <oddHeader>&amp;R&amp;D</oddHeader>
    <oddFooter>&amp;L成績対比表</oddFooter>
  </headerFooter>
  <drawing r:id="rId1"/>
</worksheet>
</file>

<file path=xl/worksheets/sheet27.xml><?xml version="1.0" encoding="utf-8"?>
<worksheet xmlns="http://schemas.openxmlformats.org/spreadsheetml/2006/main" xmlns:r="http://schemas.openxmlformats.org/officeDocument/2006/relationships">
  <sheetPr codeName="Sheet26"/>
  <dimension ref="A1:H23"/>
  <sheetViews>
    <sheetView workbookViewId="0" topLeftCell="A1">
      <selection activeCell="A1" sqref="A1"/>
    </sheetView>
  </sheetViews>
  <sheetFormatPr defaultColWidth="9.00390625" defaultRowHeight="13.5"/>
  <cols>
    <col min="2" max="2" width="24.625" style="0" customWidth="1"/>
  </cols>
  <sheetData>
    <row r="1" ht="13.5">
      <c r="A1" t="s">
        <v>1028</v>
      </c>
    </row>
    <row r="3" spans="2:4" ht="14.25" thickBot="1">
      <c r="B3" t="s">
        <v>619</v>
      </c>
      <c r="C3" s="624" t="s">
        <v>620</v>
      </c>
      <c r="D3" s="625">
        <v>1500</v>
      </c>
    </row>
    <row r="4" spans="2:8" ht="12.75">
      <c r="B4" s="626" t="s">
        <v>621</v>
      </c>
      <c r="C4" s="369" t="s">
        <v>622</v>
      </c>
      <c r="D4" s="369"/>
      <c r="E4" s="369"/>
      <c r="F4" s="627"/>
      <c r="G4" s="628" t="s">
        <v>15</v>
      </c>
      <c r="H4" s="255" t="s">
        <v>623</v>
      </c>
    </row>
    <row r="5" spans="2:8" ht="13.5" thickBot="1">
      <c r="B5" s="629"/>
      <c r="C5" s="630" t="s">
        <v>624</v>
      </c>
      <c r="D5" s="630" t="s">
        <v>625</v>
      </c>
      <c r="E5" s="630" t="s">
        <v>626</v>
      </c>
      <c r="F5" s="631" t="s">
        <v>627</v>
      </c>
      <c r="G5" s="632"/>
      <c r="H5" s="633"/>
    </row>
    <row r="6" spans="2:8" ht="13.5" thickTop="1">
      <c r="B6" s="634" t="s">
        <v>628</v>
      </c>
      <c r="C6" s="635">
        <v>532</v>
      </c>
      <c r="D6" s="635">
        <v>124</v>
      </c>
      <c r="E6" s="635">
        <v>281</v>
      </c>
      <c r="F6" s="636">
        <v>65</v>
      </c>
      <c r="G6" s="637">
        <f>SUM(C6:F6)</f>
        <v>1002</v>
      </c>
      <c r="H6" s="638">
        <f>G6/$D$3</f>
        <v>0.668</v>
      </c>
    </row>
    <row r="7" spans="2:8" ht="12.75">
      <c r="B7" s="639" t="s">
        <v>629</v>
      </c>
      <c r="C7" s="323">
        <v>756</v>
      </c>
      <c r="D7" s="323">
        <v>853</v>
      </c>
      <c r="E7" s="323">
        <v>379</v>
      </c>
      <c r="F7" s="640">
        <v>1241</v>
      </c>
      <c r="G7" s="641">
        <f>SUM(C7:F7)</f>
        <v>3229</v>
      </c>
      <c r="H7" s="642">
        <f>G7/$D$3</f>
        <v>2.1526666666666667</v>
      </c>
    </row>
    <row r="8" spans="2:8" ht="12.75">
      <c r="B8" s="639" t="s">
        <v>630</v>
      </c>
      <c r="C8" s="323">
        <v>321</v>
      </c>
      <c r="D8" s="323">
        <v>365</v>
      </c>
      <c r="E8" s="323">
        <v>356</v>
      </c>
      <c r="F8" s="640">
        <v>412</v>
      </c>
      <c r="G8" s="641">
        <f>SUM(C8:F8)</f>
        <v>1454</v>
      </c>
      <c r="H8" s="642">
        <f>G8/$D$3</f>
        <v>0.9693333333333334</v>
      </c>
    </row>
    <row r="9" spans="2:8" ht="12.75">
      <c r="B9" s="639" t="s">
        <v>631</v>
      </c>
      <c r="C9" s="323">
        <v>189</v>
      </c>
      <c r="D9" s="323">
        <v>685</v>
      </c>
      <c r="E9" s="323">
        <v>199</v>
      </c>
      <c r="F9" s="640">
        <v>254</v>
      </c>
      <c r="G9" s="641">
        <f>SUM(C9:F9)</f>
        <v>1327</v>
      </c>
      <c r="H9" s="642">
        <f>G9/$D$3</f>
        <v>0.8846666666666667</v>
      </c>
    </row>
    <row r="10" spans="2:8" ht="13.5" thickBot="1">
      <c r="B10" s="643" t="s">
        <v>632</v>
      </c>
      <c r="C10" s="326">
        <v>891</v>
      </c>
      <c r="D10" s="326">
        <v>734</v>
      </c>
      <c r="E10" s="326">
        <v>531</v>
      </c>
      <c r="F10" s="644">
        <v>332</v>
      </c>
      <c r="G10" s="645">
        <f>SUM(C10:F10)</f>
        <v>2488</v>
      </c>
      <c r="H10" s="646">
        <f>G10/$D$3</f>
        <v>1.6586666666666667</v>
      </c>
    </row>
    <row r="11" spans="2:8" ht="14.25" thickBot="1" thickTop="1">
      <c r="B11" s="647" t="s">
        <v>15</v>
      </c>
      <c r="C11" s="515">
        <f>SUM(C6:C10)</f>
        <v>2689</v>
      </c>
      <c r="D11" s="515">
        <f>SUM(D6:D10)</f>
        <v>2761</v>
      </c>
      <c r="E11" s="515">
        <f>SUM(E6:E10)</f>
        <v>1746</v>
      </c>
      <c r="F11" s="648">
        <f>SUM(F6:F10)</f>
        <v>2304</v>
      </c>
      <c r="G11" s="649">
        <f>SUM(G6:G10)</f>
        <v>9500</v>
      </c>
      <c r="H11" s="650"/>
    </row>
    <row r="15" spans="2:4" ht="13.5" thickBot="1">
      <c r="B15" t="s">
        <v>619</v>
      </c>
      <c r="C15" s="624" t="s">
        <v>620</v>
      </c>
      <c r="D15" s="625">
        <v>1800</v>
      </c>
    </row>
    <row r="16" spans="2:8" ht="12.75">
      <c r="B16" s="626" t="s">
        <v>621</v>
      </c>
      <c r="C16" s="369" t="s">
        <v>945</v>
      </c>
      <c r="D16" s="369"/>
      <c r="E16" s="369"/>
      <c r="F16" s="627"/>
      <c r="G16" s="628" t="s">
        <v>15</v>
      </c>
      <c r="H16" s="255" t="s">
        <v>623</v>
      </c>
    </row>
    <row r="17" spans="2:8" ht="13.5" thickBot="1">
      <c r="B17" s="629"/>
      <c r="C17" s="630" t="s">
        <v>624</v>
      </c>
      <c r="D17" s="630" t="s">
        <v>625</v>
      </c>
      <c r="E17" s="630" t="s">
        <v>626</v>
      </c>
      <c r="F17" s="631" t="s">
        <v>627</v>
      </c>
      <c r="G17" s="632"/>
      <c r="H17" s="633"/>
    </row>
    <row r="18" spans="2:8" ht="13.5" thickTop="1">
      <c r="B18" s="634" t="s">
        <v>628</v>
      </c>
      <c r="C18" s="635">
        <v>481</v>
      </c>
      <c r="D18" s="635">
        <v>312</v>
      </c>
      <c r="E18" s="635">
        <v>459</v>
      </c>
      <c r="F18" s="636">
        <v>231</v>
      </c>
      <c r="G18" s="637">
        <f>SUM(C18:F18)</f>
        <v>1483</v>
      </c>
      <c r="H18" s="638">
        <f>G18/$D$15</f>
        <v>0.8238888888888889</v>
      </c>
    </row>
    <row r="19" spans="2:8" ht="12.75">
      <c r="B19" s="639" t="s">
        <v>629</v>
      </c>
      <c r="C19" s="323">
        <v>668</v>
      </c>
      <c r="D19" s="323">
        <v>657</v>
      </c>
      <c r="E19" s="323">
        <v>512</v>
      </c>
      <c r="F19" s="640">
        <v>856</v>
      </c>
      <c r="G19" s="641">
        <f>SUM(C19:F19)</f>
        <v>2693</v>
      </c>
      <c r="H19" s="642">
        <f>G19/$D$15</f>
        <v>1.4961111111111112</v>
      </c>
    </row>
    <row r="20" spans="2:8" ht="12.75">
      <c r="B20" s="639" t="s">
        <v>630</v>
      </c>
      <c r="C20" s="323">
        <v>450</v>
      </c>
      <c r="D20" s="323">
        <v>581</v>
      </c>
      <c r="E20" s="323">
        <v>408</v>
      </c>
      <c r="F20" s="640">
        <v>657</v>
      </c>
      <c r="G20" s="641">
        <f>SUM(C20:F20)</f>
        <v>2096</v>
      </c>
      <c r="H20" s="642">
        <f>G20/$D$15</f>
        <v>1.1644444444444444</v>
      </c>
    </row>
    <row r="21" spans="2:8" ht="12.75">
      <c r="B21" s="639" t="s">
        <v>631</v>
      </c>
      <c r="C21" s="323">
        <v>195</v>
      </c>
      <c r="D21" s="323">
        <v>774</v>
      </c>
      <c r="E21" s="323">
        <v>315</v>
      </c>
      <c r="F21" s="640">
        <v>351</v>
      </c>
      <c r="G21" s="641">
        <f>SUM(C21:F21)</f>
        <v>1635</v>
      </c>
      <c r="H21" s="642">
        <f>G21/$D$15</f>
        <v>0.9083333333333333</v>
      </c>
    </row>
    <row r="22" spans="2:8" ht="13.5" thickBot="1">
      <c r="B22" s="643" t="s">
        <v>632</v>
      </c>
      <c r="C22" s="326">
        <v>664</v>
      </c>
      <c r="D22" s="326">
        <v>856</v>
      </c>
      <c r="E22" s="326">
        <v>486</v>
      </c>
      <c r="F22" s="644">
        <v>487</v>
      </c>
      <c r="G22" s="645">
        <f>SUM(C22:F22)</f>
        <v>2493</v>
      </c>
      <c r="H22" s="646">
        <f>G22/$D$15</f>
        <v>1.385</v>
      </c>
    </row>
    <row r="23" spans="2:8" ht="14.25" thickBot="1" thickTop="1">
      <c r="B23" s="647" t="s">
        <v>15</v>
      </c>
      <c r="C23" s="515">
        <f>SUM(C18:C22)</f>
        <v>2458</v>
      </c>
      <c r="D23" s="515">
        <f>SUM(D18:D22)</f>
        <v>3180</v>
      </c>
      <c r="E23" s="515">
        <f>SUM(E18:E22)</f>
        <v>2180</v>
      </c>
      <c r="F23" s="648">
        <f>SUM(F18:F22)</f>
        <v>2582</v>
      </c>
      <c r="G23" s="649">
        <f>SUM(G18:G22)</f>
        <v>10400</v>
      </c>
      <c r="H23" s="650"/>
    </row>
  </sheetData>
  <mergeCells count="8">
    <mergeCell ref="B16:B17"/>
    <mergeCell ref="C16:F16"/>
    <mergeCell ref="G16:G17"/>
    <mergeCell ref="H16:H17"/>
    <mergeCell ref="H4:H5"/>
    <mergeCell ref="C4:F4"/>
    <mergeCell ref="G4:G5"/>
    <mergeCell ref="B4:B5"/>
  </mergeCells>
  <conditionalFormatting sqref="B6:B10 B18:B22">
    <cfRule type="expression" priority="1" dxfId="3" stopIfTrue="1">
      <formula>G6=MAX($G$6:$G$10,$G$18:$G$22)</formula>
    </cfRule>
    <cfRule type="expression" priority="2" dxfId="0" stopIfTrue="1">
      <formula>G6=MIN($G$6:$G$10,$G$18:$G$22)</formula>
    </cfRule>
  </conditionalFormatting>
  <printOptions/>
  <pageMargins left="0.75" right="0.75" top="1" bottom="1" header="0.512" footer="0.512"/>
  <pageSetup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27"/>
  <dimension ref="A1:M25"/>
  <sheetViews>
    <sheetView workbookViewId="0" topLeftCell="A1">
      <selection activeCell="A1" sqref="A1"/>
    </sheetView>
  </sheetViews>
  <sheetFormatPr defaultColWidth="9.00390625" defaultRowHeight="13.5"/>
  <cols>
    <col min="1" max="1" width="2.25390625" style="0" customWidth="1"/>
    <col min="4" max="4" width="10.625" style="0" customWidth="1"/>
    <col min="6" max="9" width="8.625" style="0" customWidth="1"/>
    <col min="10" max="10" width="2.875" style="0" customWidth="1"/>
    <col min="12" max="12" width="10.625" style="0" customWidth="1"/>
  </cols>
  <sheetData>
    <row r="1" ht="13.5">
      <c r="A1" t="s">
        <v>1029</v>
      </c>
    </row>
    <row r="4" spans="2:7" ht="12.75">
      <c r="B4" s="651" t="s">
        <v>633</v>
      </c>
      <c r="C4" s="651"/>
      <c r="D4" s="651"/>
      <c r="E4" s="651"/>
      <c r="F4" s="652"/>
      <c r="G4" s="652"/>
    </row>
    <row r="6" spans="2:13" ht="39">
      <c r="B6" s="16" t="s">
        <v>634</v>
      </c>
      <c r="C6" s="16" t="s">
        <v>635</v>
      </c>
      <c r="D6" s="16" t="s">
        <v>435</v>
      </c>
      <c r="E6" s="16" t="s">
        <v>636</v>
      </c>
      <c r="F6" s="653" t="s">
        <v>637</v>
      </c>
      <c r="G6" s="16" t="s">
        <v>638</v>
      </c>
      <c r="H6" s="16" t="s">
        <v>639</v>
      </c>
      <c r="I6" s="16" t="s">
        <v>640</v>
      </c>
      <c r="K6" s="654" t="s">
        <v>635</v>
      </c>
      <c r="L6" s="654" t="s">
        <v>641</v>
      </c>
      <c r="M6" s="654" t="s">
        <v>640</v>
      </c>
    </row>
    <row r="7" spans="2:13" ht="12.75">
      <c r="B7" s="9" t="s">
        <v>642</v>
      </c>
      <c r="C7" s="1" t="str">
        <f aca="true" t="shared" si="0" ref="C7:C25">VLOOKUP(LEFT(B7,2),会員種別,2,0)</f>
        <v>プラチナ</v>
      </c>
      <c r="D7" s="1" t="str">
        <f>INDEX(会員氏名,MATCH(RIGHT(B7,4),'６Ｙ設定'!$D$9:$D$27,0),1)</f>
        <v>石川 香織</v>
      </c>
      <c r="E7" s="655">
        <v>0.0548562884329124</v>
      </c>
      <c r="F7" s="120">
        <f aca="true" t="shared" si="1" ref="F7:F25">IF(HOUR(E7)&gt;0,MINUTE(E7),0)</f>
        <v>19</v>
      </c>
      <c r="G7" s="1">
        <f aca="true" t="shared" si="2" ref="G7:G25">VLOOKUP(LEFT(B7,2),会員種別,3,0)</f>
        <v>700</v>
      </c>
      <c r="H7" s="1">
        <f aca="true" t="shared" si="3" ref="H7:H25">IF(OR(F7=0,C7="プラチナ"),0,HLOOKUP(ROUNDUP(F7,-1),超過料金,2,1))</f>
        <v>0</v>
      </c>
      <c r="I7" s="1">
        <f aca="true" t="shared" si="4" ref="I7:I25">SUM(G7:H7)</f>
        <v>700</v>
      </c>
      <c r="K7" s="656" t="s">
        <v>643</v>
      </c>
      <c r="L7" s="657">
        <f>COUNTIF($C$7:$C$25,K7)</f>
        <v>6</v>
      </c>
      <c r="M7" s="658">
        <f>SUMIF($C$7:$C$25,K7,$I$7:$I$25)</f>
        <v>4200</v>
      </c>
    </row>
    <row r="8" spans="2:13" ht="12.75">
      <c r="B8" s="9" t="s">
        <v>644</v>
      </c>
      <c r="C8" s="1" t="str">
        <f t="shared" si="0"/>
        <v>プラチナ</v>
      </c>
      <c r="D8" s="1" t="str">
        <f>INDEX(会員氏名,MATCH(RIGHT(B8,4),'６Ｙ設定'!$D$9:$D$27,0),1)</f>
        <v>小早川 猛雄</v>
      </c>
      <c r="E8" s="655">
        <v>0.06527631397221387</v>
      </c>
      <c r="F8" s="120">
        <f t="shared" si="1"/>
        <v>34</v>
      </c>
      <c r="G8" s="1">
        <f t="shared" si="2"/>
        <v>700</v>
      </c>
      <c r="H8" s="1">
        <f t="shared" si="3"/>
        <v>0</v>
      </c>
      <c r="I8" s="1">
        <f t="shared" si="4"/>
        <v>700</v>
      </c>
      <c r="K8" s="656" t="s">
        <v>645</v>
      </c>
      <c r="L8" s="657">
        <f>COUNTIF($C$7:$C$25,K8)</f>
        <v>7</v>
      </c>
      <c r="M8" s="658">
        <f>SUMIF($C$7:$C$25,K8,$I$7:$I$25)</f>
        <v>10200</v>
      </c>
    </row>
    <row r="9" spans="2:13" ht="12.75">
      <c r="B9" s="9" t="s">
        <v>646</v>
      </c>
      <c r="C9" s="1" t="str">
        <f t="shared" si="0"/>
        <v>ビジター</v>
      </c>
      <c r="D9" s="1" t="str">
        <f>INDEX(会員氏名,MATCH(RIGHT(B9,4),'６Ｙ設定'!$D$9:$D$27,0),1)</f>
        <v>荒木 愛莉</v>
      </c>
      <c r="E9" s="655">
        <v>0.06457972018648359</v>
      </c>
      <c r="F9" s="120">
        <f t="shared" si="1"/>
        <v>33</v>
      </c>
      <c r="G9" s="1">
        <f t="shared" si="2"/>
        <v>1500</v>
      </c>
      <c r="H9" s="1">
        <f t="shared" si="3"/>
        <v>1200</v>
      </c>
      <c r="I9" s="1">
        <f t="shared" si="4"/>
        <v>2700</v>
      </c>
      <c r="K9" s="656" t="s">
        <v>647</v>
      </c>
      <c r="L9" s="657">
        <f>COUNTIF($C$7:$C$25,K9)</f>
        <v>2</v>
      </c>
      <c r="M9" s="658">
        <f>SUMIF($C$7:$C$25,K9,$I$7:$I$25)</f>
        <v>2800</v>
      </c>
    </row>
    <row r="10" spans="2:13" ht="12.75">
      <c r="B10" s="9" t="s">
        <v>648</v>
      </c>
      <c r="C10" s="1" t="str">
        <f t="shared" si="0"/>
        <v>ビジター</v>
      </c>
      <c r="D10" s="1" t="str">
        <f>INDEX(会員氏名,MATCH(RIGHT(B10,4),'６Ｙ設定'!$D$9:$D$27,0),1)</f>
        <v>枡崎 裕輔</v>
      </c>
      <c r="E10" s="655">
        <v>0.04930437275158295</v>
      </c>
      <c r="F10" s="120">
        <f t="shared" si="1"/>
        <v>11</v>
      </c>
      <c r="G10" s="1">
        <f t="shared" si="2"/>
        <v>1500</v>
      </c>
      <c r="H10" s="1">
        <f t="shared" si="3"/>
        <v>500</v>
      </c>
      <c r="I10" s="1">
        <f t="shared" si="4"/>
        <v>2000</v>
      </c>
      <c r="K10" s="656" t="s">
        <v>649</v>
      </c>
      <c r="L10" s="657">
        <f>COUNTIF($C$7:$C$25,K10)</f>
        <v>4</v>
      </c>
      <c r="M10" s="658">
        <f>SUMIF($C$7:$C$25,K10,$I$7:$I$25)</f>
        <v>9100</v>
      </c>
    </row>
    <row r="11" spans="2:9" ht="12.75">
      <c r="B11" s="9" t="s">
        <v>650</v>
      </c>
      <c r="C11" s="1" t="str">
        <f t="shared" si="0"/>
        <v>ゴールド</v>
      </c>
      <c r="D11" s="1" t="str">
        <f>INDEX(会員氏名,MATCH(RIGHT(B11,4),'６Ｙ設定'!$D$9:$D$27,0),1)</f>
        <v>百瀬 亜樹</v>
      </c>
      <c r="E11" s="655">
        <v>0.050695918296107166</v>
      </c>
      <c r="F11" s="120">
        <f t="shared" si="1"/>
        <v>13</v>
      </c>
      <c r="G11" s="1">
        <f t="shared" si="2"/>
        <v>700</v>
      </c>
      <c r="H11" s="1">
        <f t="shared" si="3"/>
        <v>500</v>
      </c>
      <c r="I11" s="1">
        <f t="shared" si="4"/>
        <v>1200</v>
      </c>
    </row>
    <row r="12" spans="2:9" ht="12.75">
      <c r="B12" s="9" t="s">
        <v>651</v>
      </c>
      <c r="C12" s="1" t="str">
        <f t="shared" si="0"/>
        <v>プラチナ</v>
      </c>
      <c r="D12" s="1" t="str">
        <f>INDEX(会員氏名,MATCH(RIGHT(B12,4),'６Ｙ設定'!$D$9:$D$27,0),1)</f>
        <v>園村 平和</v>
      </c>
      <c r="E12" s="655">
        <v>0.03750452588330146</v>
      </c>
      <c r="F12" s="120">
        <f t="shared" si="1"/>
        <v>0</v>
      </c>
      <c r="G12" s="1">
        <f t="shared" si="2"/>
        <v>700</v>
      </c>
      <c r="H12" s="1">
        <f t="shared" si="3"/>
        <v>0</v>
      </c>
      <c r="I12" s="1">
        <f t="shared" si="4"/>
        <v>700</v>
      </c>
    </row>
    <row r="13" spans="2:13" ht="12.75">
      <c r="B13" s="9" t="s">
        <v>652</v>
      </c>
      <c r="C13" s="1" t="str">
        <f t="shared" si="0"/>
        <v>ゴールド</v>
      </c>
      <c r="D13" s="1" t="str">
        <f>INDEX(会員氏名,MATCH(RIGHT(B13,4),'６Ｙ設定'!$D$9:$D$27,0),1)</f>
        <v>八千代 隆一</v>
      </c>
      <c r="E13" s="655">
        <v>0.06875167675545696</v>
      </c>
      <c r="F13" s="120">
        <f t="shared" si="1"/>
        <v>39</v>
      </c>
      <c r="G13" s="1">
        <f t="shared" si="2"/>
        <v>700</v>
      </c>
      <c r="H13" s="1">
        <f t="shared" si="3"/>
        <v>1200</v>
      </c>
      <c r="I13" s="1">
        <f t="shared" si="4"/>
        <v>1900</v>
      </c>
      <c r="K13" s="659" t="s">
        <v>653</v>
      </c>
      <c r="L13" s="659"/>
      <c r="M13" s="659"/>
    </row>
    <row r="14" spans="2:13" ht="12.75">
      <c r="B14" s="9" t="s">
        <v>654</v>
      </c>
      <c r="C14" s="1" t="str">
        <f t="shared" si="0"/>
        <v>プラチナ</v>
      </c>
      <c r="D14" s="1" t="str">
        <f>INDEX(会員氏名,MATCH(RIGHT(B14,4),'６Ｙ設定'!$D$9:$D$27,0),1)</f>
        <v>宇川 一樹</v>
      </c>
      <c r="E14" s="655">
        <v>0.03680048478730508</v>
      </c>
      <c r="F14" s="120">
        <f t="shared" si="1"/>
        <v>0</v>
      </c>
      <c r="G14" s="1">
        <f t="shared" si="2"/>
        <v>700</v>
      </c>
      <c r="H14" s="1">
        <f t="shared" si="3"/>
        <v>0</v>
      </c>
      <c r="I14" s="1">
        <f t="shared" si="4"/>
        <v>700</v>
      </c>
      <c r="K14" s="656" t="s">
        <v>465</v>
      </c>
      <c r="L14" s="656" t="s">
        <v>435</v>
      </c>
      <c r="M14" s="656" t="s">
        <v>655</v>
      </c>
    </row>
    <row r="15" spans="2:13" ht="12.75">
      <c r="B15" s="9" t="s">
        <v>656</v>
      </c>
      <c r="C15" s="1" t="str">
        <f t="shared" si="0"/>
        <v>ゴールド</v>
      </c>
      <c r="D15" s="1" t="str">
        <f>INDEX(会員氏名,MATCH(RIGHT(B15,4),'６Ｙ設定'!$D$9:$D$27,0),1)</f>
        <v>結城 隆介</v>
      </c>
      <c r="E15" s="655">
        <v>0.03958333333333333</v>
      </c>
      <c r="F15" s="120">
        <f t="shared" si="1"/>
        <v>0</v>
      </c>
      <c r="G15" s="1">
        <f t="shared" si="2"/>
        <v>700</v>
      </c>
      <c r="H15" s="1">
        <f t="shared" si="3"/>
        <v>0</v>
      </c>
      <c r="I15" s="1">
        <f t="shared" si="4"/>
        <v>700</v>
      </c>
      <c r="K15" s="656">
        <v>1</v>
      </c>
      <c r="L15" s="9" t="str">
        <f>INDEX($D$7:$D$25,MATCH(M15,$F$7:$F$25,0))</f>
        <v>三河 由佳</v>
      </c>
      <c r="M15" s="660">
        <f>LARGE($F$7:$F$25,K15)</f>
        <v>41</v>
      </c>
    </row>
    <row r="16" spans="2:13" ht="12.75">
      <c r="B16" s="9" t="s">
        <v>657</v>
      </c>
      <c r="C16" s="1" t="str">
        <f t="shared" si="0"/>
        <v>ゴールド</v>
      </c>
      <c r="D16" s="1" t="str">
        <f>INDEX(会員氏名,MATCH(RIGHT(B16,4),'６Ｙ設定'!$D$9:$D$27,0),1)</f>
        <v>藤川 基子</v>
      </c>
      <c r="E16" s="655">
        <v>0.03819236846733705</v>
      </c>
      <c r="F16" s="120">
        <f t="shared" si="1"/>
        <v>0</v>
      </c>
      <c r="G16" s="1">
        <f t="shared" si="2"/>
        <v>700</v>
      </c>
      <c r="H16" s="1">
        <f t="shared" si="3"/>
        <v>0</v>
      </c>
      <c r="I16" s="1">
        <f t="shared" si="4"/>
        <v>700</v>
      </c>
      <c r="K16" s="656">
        <v>2</v>
      </c>
      <c r="L16" s="9" t="str">
        <f>INDEX($D$7:$D$25,MATCH(M16,$F$7:$F$25,0))</f>
        <v>仙崎 久子</v>
      </c>
      <c r="M16" s="660">
        <f>LARGE($F$7:$F$25,K16)</f>
        <v>40</v>
      </c>
    </row>
    <row r="17" spans="2:13" ht="12.75">
      <c r="B17" s="9" t="s">
        <v>658</v>
      </c>
      <c r="C17" s="1" t="str">
        <f t="shared" si="0"/>
        <v>プラチナ</v>
      </c>
      <c r="D17" s="1" t="str">
        <f>INDEX(会員氏名,MATCH(RIGHT(B17,4),'６Ｙ設定'!$D$9:$D$27,0),1)</f>
        <v>仙崎 久子</v>
      </c>
      <c r="E17" s="655">
        <v>0.06944721308748836</v>
      </c>
      <c r="F17" s="120">
        <f t="shared" si="1"/>
        <v>40</v>
      </c>
      <c r="G17" s="1">
        <f t="shared" si="2"/>
        <v>700</v>
      </c>
      <c r="H17" s="1">
        <f t="shared" si="3"/>
        <v>0</v>
      </c>
      <c r="I17" s="1">
        <f t="shared" si="4"/>
        <v>700</v>
      </c>
      <c r="K17" s="656">
        <v>3</v>
      </c>
      <c r="L17" s="9" t="str">
        <f>INDEX($D$7:$D$25,MATCH(M17,$F$7:$F$25,0))</f>
        <v>八千代 隆一</v>
      </c>
      <c r="M17" s="660">
        <f>LARGE($F$7:$F$25,K17)</f>
        <v>39</v>
      </c>
    </row>
    <row r="18" spans="2:9" ht="12.75">
      <c r="B18" s="9" t="s">
        <v>659</v>
      </c>
      <c r="C18" s="1" t="str">
        <f t="shared" si="0"/>
        <v>シルバー</v>
      </c>
      <c r="D18" s="1" t="str">
        <f>INDEX(会員氏名,MATCH(RIGHT(B18,4),'６Ｙ設定'!$D$9:$D$27,0),1)</f>
        <v>景山 次郎</v>
      </c>
      <c r="E18" s="655">
        <v>0.04027854240832187</v>
      </c>
      <c r="F18" s="120">
        <f t="shared" si="1"/>
        <v>0</v>
      </c>
      <c r="G18" s="1">
        <f t="shared" si="2"/>
        <v>1000</v>
      </c>
      <c r="H18" s="1">
        <f t="shared" si="3"/>
        <v>0</v>
      </c>
      <c r="I18" s="1">
        <f t="shared" si="4"/>
        <v>1000</v>
      </c>
    </row>
    <row r="19" spans="2:13" ht="12.75">
      <c r="B19" s="9" t="s">
        <v>660</v>
      </c>
      <c r="C19" s="1" t="str">
        <f t="shared" si="0"/>
        <v>ゴールド</v>
      </c>
      <c r="D19" s="1" t="str">
        <f>INDEX(会員氏名,MATCH(RIGHT(B19,4),'６Ｙ設定'!$D$9:$D$27,0),1)</f>
        <v>篠原 奈津美</v>
      </c>
      <c r="E19" s="655">
        <v>0.057634172684614536</v>
      </c>
      <c r="F19" s="120">
        <f t="shared" si="1"/>
        <v>23</v>
      </c>
      <c r="G19" s="1">
        <f t="shared" si="2"/>
        <v>700</v>
      </c>
      <c r="H19" s="1">
        <f t="shared" si="3"/>
        <v>800</v>
      </c>
      <c r="I19" s="1">
        <f t="shared" si="4"/>
        <v>1500</v>
      </c>
      <c r="K19" s="654" t="s">
        <v>276</v>
      </c>
      <c r="L19" s="281" t="str">
        <f ca="1">TEXT(TODAY(),"m月d日(aaa)")</f>
        <v>7月26日(土)</v>
      </c>
      <c r="M19" s="281"/>
    </row>
    <row r="20" spans="2:9" ht="12.75">
      <c r="B20" s="9" t="s">
        <v>661</v>
      </c>
      <c r="C20" s="1" t="str">
        <f t="shared" si="0"/>
        <v>ビジター</v>
      </c>
      <c r="D20" s="1" t="str">
        <f>INDEX(会員氏名,MATCH(RIGHT(B20,4),'６Ｙ設定'!$D$9:$D$27,0),1)</f>
        <v>佐川 虎鉄</v>
      </c>
      <c r="E20" s="655">
        <v>0.042360134673486455</v>
      </c>
      <c r="F20" s="120">
        <f t="shared" si="1"/>
        <v>1</v>
      </c>
      <c r="G20" s="1">
        <f t="shared" si="2"/>
        <v>1500</v>
      </c>
      <c r="H20" s="1">
        <f t="shared" si="3"/>
        <v>200</v>
      </c>
      <c r="I20" s="1">
        <f t="shared" si="4"/>
        <v>1700</v>
      </c>
    </row>
    <row r="21" spans="2:9" ht="12.75">
      <c r="B21" s="9" t="s">
        <v>662</v>
      </c>
      <c r="C21" s="1" t="str">
        <f t="shared" si="0"/>
        <v>プラチナ</v>
      </c>
      <c r="D21" s="1" t="str">
        <f>INDEX(会員氏名,MATCH(RIGHT(B21,4),'６Ｙ設定'!$D$9:$D$27,0),1)</f>
        <v>葉山 美津子</v>
      </c>
      <c r="E21" s="655">
        <v>0.047224957014234674</v>
      </c>
      <c r="F21" s="120">
        <f t="shared" si="1"/>
        <v>8</v>
      </c>
      <c r="G21" s="1">
        <f t="shared" si="2"/>
        <v>700</v>
      </c>
      <c r="H21" s="1">
        <f t="shared" si="3"/>
        <v>0</v>
      </c>
      <c r="I21" s="1">
        <f t="shared" si="4"/>
        <v>700</v>
      </c>
    </row>
    <row r="22" spans="2:9" ht="12.75">
      <c r="B22" s="9" t="s">
        <v>663</v>
      </c>
      <c r="C22" s="1" t="str">
        <f t="shared" si="0"/>
        <v>ビジター</v>
      </c>
      <c r="D22" s="1" t="str">
        <f>INDEX(会員氏名,MATCH(RIGHT(B22,4),'６Ｙ設定'!$D$9:$D$27,0),1)</f>
        <v>野々村 真理亜</v>
      </c>
      <c r="E22" s="655">
        <v>0.06389285068759776</v>
      </c>
      <c r="F22" s="120">
        <f t="shared" si="1"/>
        <v>32</v>
      </c>
      <c r="G22" s="1">
        <f t="shared" si="2"/>
        <v>1500</v>
      </c>
      <c r="H22" s="1">
        <f t="shared" si="3"/>
        <v>1200</v>
      </c>
      <c r="I22" s="1">
        <f t="shared" si="4"/>
        <v>2700</v>
      </c>
    </row>
    <row r="23" spans="2:9" ht="12.75">
      <c r="B23" s="9" t="s">
        <v>664</v>
      </c>
      <c r="C23" s="1" t="str">
        <f t="shared" si="0"/>
        <v>シルバー</v>
      </c>
      <c r="D23" s="1" t="str">
        <f>INDEX(会員氏名,MATCH(RIGHT(B23,4),'６Ｙ設定'!$D$9:$D$27,0),1)</f>
        <v>江差 三太</v>
      </c>
      <c r="E23" s="655">
        <v>0.05764467234204629</v>
      </c>
      <c r="F23" s="120">
        <f t="shared" si="1"/>
        <v>23</v>
      </c>
      <c r="G23" s="1">
        <f t="shared" si="2"/>
        <v>1000</v>
      </c>
      <c r="H23" s="1">
        <f t="shared" si="3"/>
        <v>800</v>
      </c>
      <c r="I23" s="1">
        <f t="shared" si="4"/>
        <v>1800</v>
      </c>
    </row>
    <row r="24" spans="2:9" ht="12.75">
      <c r="B24" s="9" t="s">
        <v>665</v>
      </c>
      <c r="C24" s="1" t="str">
        <f t="shared" si="0"/>
        <v>ゴールド</v>
      </c>
      <c r="D24" s="1" t="str">
        <f>INDEX(会員氏名,MATCH(RIGHT(B24,4),'６Ｙ設定'!$D$9:$D$27,0),1)</f>
        <v>三河 由佳</v>
      </c>
      <c r="E24" s="655">
        <v>0.07014162216257379</v>
      </c>
      <c r="F24" s="120">
        <f t="shared" si="1"/>
        <v>41</v>
      </c>
      <c r="G24" s="1">
        <f t="shared" si="2"/>
        <v>700</v>
      </c>
      <c r="H24" s="1">
        <f t="shared" si="3"/>
        <v>1600</v>
      </c>
      <c r="I24" s="1">
        <f t="shared" si="4"/>
        <v>2300</v>
      </c>
    </row>
    <row r="25" spans="2:9" ht="12.75">
      <c r="B25" s="9" t="s">
        <v>666</v>
      </c>
      <c r="C25" s="1" t="str">
        <f t="shared" si="0"/>
        <v>ゴールド</v>
      </c>
      <c r="D25" s="1" t="str">
        <f>INDEX(会員氏名,MATCH(RIGHT(B25,4),'６Ｙ設定'!$D$9:$D$27,0),1)</f>
        <v>奈良山 美登里</v>
      </c>
      <c r="E25" s="655">
        <v>0.06388951326678163</v>
      </c>
      <c r="F25" s="120">
        <f t="shared" si="1"/>
        <v>32</v>
      </c>
      <c r="G25" s="1">
        <f t="shared" si="2"/>
        <v>700</v>
      </c>
      <c r="H25" s="1">
        <f t="shared" si="3"/>
        <v>1200</v>
      </c>
      <c r="I25" s="1">
        <f t="shared" si="4"/>
        <v>1900</v>
      </c>
    </row>
  </sheetData>
  <mergeCells count="3">
    <mergeCell ref="B4:E4"/>
    <mergeCell ref="K13:M13"/>
    <mergeCell ref="L19:M19"/>
  </mergeCells>
  <printOptions/>
  <pageMargins left="0.75" right="0.75" top="1" bottom="1" header="0.512" footer="0.512"/>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33"/>
  <dimension ref="B2:L27"/>
  <sheetViews>
    <sheetView workbookViewId="0" topLeftCell="A1">
      <selection activeCell="A1" sqref="A1"/>
    </sheetView>
  </sheetViews>
  <sheetFormatPr defaultColWidth="9.00390625" defaultRowHeight="13.5"/>
  <cols>
    <col min="1" max="1" width="2.875" style="0" customWidth="1"/>
    <col min="2" max="2" width="4.625" style="0" customWidth="1"/>
    <col min="4" max="4" width="11.625" style="0" bestFit="1" customWidth="1"/>
    <col min="5" max="5" width="2.75390625" style="0" customWidth="1"/>
    <col min="7" max="12" width="6.625" style="0" customWidth="1"/>
  </cols>
  <sheetData>
    <row r="1" ht="13.5" thickBot="1"/>
    <row r="2" spans="2:12" ht="26.25">
      <c r="B2" s="661"/>
      <c r="C2" s="662" t="s">
        <v>635</v>
      </c>
      <c r="D2" s="663" t="s">
        <v>667</v>
      </c>
      <c r="F2" s="198" t="s">
        <v>668</v>
      </c>
      <c r="G2" s="199">
        <v>10</v>
      </c>
      <c r="H2" s="199">
        <v>20</v>
      </c>
      <c r="I2" s="199">
        <v>30</v>
      </c>
      <c r="J2" s="199">
        <v>40</v>
      </c>
      <c r="K2" s="199">
        <v>50</v>
      </c>
      <c r="L2" s="100">
        <v>60</v>
      </c>
    </row>
    <row r="3" spans="2:12" ht="13.5" thickBot="1">
      <c r="B3" s="546" t="s">
        <v>669</v>
      </c>
      <c r="C3" s="664" t="s">
        <v>670</v>
      </c>
      <c r="D3" s="10">
        <v>700</v>
      </c>
      <c r="F3" s="548" t="s">
        <v>671</v>
      </c>
      <c r="G3" s="102">
        <v>200</v>
      </c>
      <c r="H3" s="102">
        <v>500</v>
      </c>
      <c r="I3" s="102">
        <v>800</v>
      </c>
      <c r="J3" s="102">
        <v>1200</v>
      </c>
      <c r="K3" s="102">
        <v>1600</v>
      </c>
      <c r="L3" s="98">
        <v>2000</v>
      </c>
    </row>
    <row r="4" spans="2:4" ht="12.75">
      <c r="B4" s="546" t="s">
        <v>672</v>
      </c>
      <c r="C4" s="664" t="s">
        <v>673</v>
      </c>
      <c r="D4" s="10">
        <v>700</v>
      </c>
    </row>
    <row r="5" spans="2:4" ht="12.75">
      <c r="B5" s="546" t="s">
        <v>674</v>
      </c>
      <c r="C5" s="664" t="s">
        <v>675</v>
      </c>
      <c r="D5" s="10">
        <v>1000</v>
      </c>
    </row>
    <row r="6" spans="2:4" ht="13.5" thickBot="1">
      <c r="B6" s="548" t="s">
        <v>676</v>
      </c>
      <c r="C6" s="665" t="s">
        <v>677</v>
      </c>
      <c r="D6" s="98">
        <v>1500</v>
      </c>
    </row>
    <row r="7" ht="13.5" thickBot="1"/>
    <row r="8" spans="2:4" ht="12.75">
      <c r="B8" s="269" t="s">
        <v>435</v>
      </c>
      <c r="C8" s="270"/>
      <c r="D8" s="100" t="s">
        <v>678</v>
      </c>
    </row>
    <row r="9" spans="2:4" ht="12.75">
      <c r="B9" s="666" t="s">
        <v>679</v>
      </c>
      <c r="C9" s="667"/>
      <c r="D9" s="65" t="s">
        <v>680</v>
      </c>
    </row>
    <row r="10" spans="2:4" ht="12.75">
      <c r="B10" s="666" t="s">
        <v>681</v>
      </c>
      <c r="C10" s="667"/>
      <c r="D10" s="65" t="s">
        <v>682</v>
      </c>
    </row>
    <row r="11" spans="2:4" ht="12.75">
      <c r="B11" s="666" t="s">
        <v>683</v>
      </c>
      <c r="C11" s="667"/>
      <c r="D11" s="65" t="s">
        <v>684</v>
      </c>
    </row>
    <row r="12" spans="2:4" ht="12.75">
      <c r="B12" s="666" t="s">
        <v>685</v>
      </c>
      <c r="C12" s="667"/>
      <c r="D12" s="65" t="s">
        <v>686</v>
      </c>
    </row>
    <row r="13" spans="2:4" ht="12.75">
      <c r="B13" s="666" t="s">
        <v>687</v>
      </c>
      <c r="C13" s="667"/>
      <c r="D13" s="65" t="s">
        <v>688</v>
      </c>
    </row>
    <row r="14" spans="2:4" ht="12.75">
      <c r="B14" s="666" t="s">
        <v>689</v>
      </c>
      <c r="C14" s="667"/>
      <c r="D14" s="65" t="s">
        <v>690</v>
      </c>
    </row>
    <row r="15" spans="2:4" ht="12.75">
      <c r="B15" s="666" t="s">
        <v>691</v>
      </c>
      <c r="C15" s="667"/>
      <c r="D15" s="65" t="s">
        <v>692</v>
      </c>
    </row>
    <row r="16" spans="2:4" ht="12.75">
      <c r="B16" s="666" t="s">
        <v>693</v>
      </c>
      <c r="C16" s="667"/>
      <c r="D16" s="65" t="s">
        <v>694</v>
      </c>
    </row>
    <row r="17" spans="2:4" ht="12.75">
      <c r="B17" s="666" t="s">
        <v>695</v>
      </c>
      <c r="C17" s="667"/>
      <c r="D17" s="65" t="s">
        <v>696</v>
      </c>
    </row>
    <row r="18" spans="2:4" ht="12.75">
      <c r="B18" s="666" t="s">
        <v>697</v>
      </c>
      <c r="C18" s="667"/>
      <c r="D18" s="65" t="s">
        <v>698</v>
      </c>
    </row>
    <row r="19" spans="2:4" ht="12.75">
      <c r="B19" s="666" t="s">
        <v>699</v>
      </c>
      <c r="C19" s="667"/>
      <c r="D19" s="65" t="s">
        <v>700</v>
      </c>
    </row>
    <row r="20" spans="2:4" ht="12.75">
      <c r="B20" s="666" t="s">
        <v>701</v>
      </c>
      <c r="C20" s="667"/>
      <c r="D20" s="65" t="s">
        <v>702</v>
      </c>
    </row>
    <row r="21" spans="2:4" ht="12.75">
      <c r="B21" s="666" t="s">
        <v>703</v>
      </c>
      <c r="C21" s="667"/>
      <c r="D21" s="65" t="s">
        <v>704</v>
      </c>
    </row>
    <row r="22" spans="2:4" ht="12.75">
      <c r="B22" s="666" t="s">
        <v>705</v>
      </c>
      <c r="C22" s="667"/>
      <c r="D22" s="65" t="s">
        <v>706</v>
      </c>
    </row>
    <row r="23" spans="2:4" ht="12.75">
      <c r="B23" s="666" t="s">
        <v>707</v>
      </c>
      <c r="C23" s="667"/>
      <c r="D23" s="65" t="s">
        <v>708</v>
      </c>
    </row>
    <row r="24" spans="2:4" ht="12.75">
      <c r="B24" s="666" t="s">
        <v>709</v>
      </c>
      <c r="C24" s="667"/>
      <c r="D24" s="65" t="s">
        <v>710</v>
      </c>
    </row>
    <row r="25" spans="2:4" ht="12.75">
      <c r="B25" s="666" t="s">
        <v>711</v>
      </c>
      <c r="C25" s="667"/>
      <c r="D25" s="65" t="s">
        <v>712</v>
      </c>
    </row>
    <row r="26" spans="2:4" ht="12.75">
      <c r="B26" s="666" t="s">
        <v>713</v>
      </c>
      <c r="C26" s="667"/>
      <c r="D26" s="65" t="s">
        <v>714</v>
      </c>
    </row>
    <row r="27" spans="2:4" ht="13.5" thickBot="1">
      <c r="B27" s="668" t="s">
        <v>715</v>
      </c>
      <c r="C27" s="669"/>
      <c r="D27" s="101" t="s">
        <v>716</v>
      </c>
    </row>
  </sheetData>
  <mergeCells count="2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G76"/>
  <sheetViews>
    <sheetView workbookViewId="0" topLeftCell="A1">
      <selection activeCell="A1" sqref="A1"/>
    </sheetView>
  </sheetViews>
  <sheetFormatPr defaultColWidth="9.00390625" defaultRowHeight="13.5" outlineLevelRow="3"/>
  <cols>
    <col min="1" max="1" width="5.25390625" style="0" bestFit="1" customWidth="1"/>
    <col min="2" max="2" width="8.00390625" style="0" bestFit="1" customWidth="1"/>
    <col min="3" max="3" width="8.625" style="0" bestFit="1" customWidth="1"/>
    <col min="4" max="4" width="5.25390625" style="0" bestFit="1" customWidth="1"/>
    <col min="5" max="5" width="7.875" style="0" bestFit="1" customWidth="1"/>
    <col min="6" max="6" width="9.25390625" style="0" bestFit="1" customWidth="1"/>
    <col min="7" max="7" width="9.625" style="0" bestFit="1" customWidth="1"/>
  </cols>
  <sheetData>
    <row r="1" spans="1:7" ht="12.75">
      <c r="A1" s="26" t="s">
        <v>77</v>
      </c>
      <c r="B1" s="26" t="s">
        <v>50</v>
      </c>
      <c r="C1" s="26" t="s">
        <v>17</v>
      </c>
      <c r="D1" s="26" t="s">
        <v>71</v>
      </c>
      <c r="E1" s="26" t="s">
        <v>72</v>
      </c>
      <c r="F1" s="26" t="s">
        <v>48</v>
      </c>
      <c r="G1" s="26" t="s">
        <v>49</v>
      </c>
    </row>
    <row r="2" spans="1:7" ht="12.75" hidden="1" outlineLevel="3">
      <c r="A2">
        <v>32</v>
      </c>
      <c r="B2" t="s">
        <v>70</v>
      </c>
      <c r="C2" t="s">
        <v>76</v>
      </c>
      <c r="D2">
        <v>10</v>
      </c>
      <c r="E2" s="328">
        <v>34700</v>
      </c>
      <c r="F2" s="328">
        <f>D2*E2</f>
        <v>347000</v>
      </c>
      <c r="G2" t="s">
        <v>54</v>
      </c>
    </row>
    <row r="3" spans="1:7" ht="12.75" hidden="1" outlineLevel="3">
      <c r="A3">
        <v>35</v>
      </c>
      <c r="B3" t="s">
        <v>70</v>
      </c>
      <c r="C3" t="s">
        <v>74</v>
      </c>
      <c r="D3">
        <v>7</v>
      </c>
      <c r="E3" s="328">
        <v>27000</v>
      </c>
      <c r="F3" s="328">
        <f>D3*E3</f>
        <v>189000</v>
      </c>
      <c r="G3" t="s">
        <v>54</v>
      </c>
    </row>
    <row r="4" spans="2:6" ht="12.75" outlineLevel="2" collapsed="1">
      <c r="B4" s="29" t="s">
        <v>84</v>
      </c>
      <c r="E4" s="328"/>
      <c r="F4" s="328">
        <f>SUBTOTAL(9,F2:F3)</f>
        <v>536000</v>
      </c>
    </row>
    <row r="5" spans="1:7" ht="12.75" hidden="1" outlineLevel="3">
      <c r="A5">
        <v>2</v>
      </c>
      <c r="B5" t="s">
        <v>51</v>
      </c>
      <c r="C5" t="s">
        <v>62</v>
      </c>
      <c r="D5">
        <v>9</v>
      </c>
      <c r="E5" s="328">
        <v>158000</v>
      </c>
      <c r="F5" s="328">
        <f>D5*E5</f>
        <v>1422000</v>
      </c>
      <c r="G5" t="s">
        <v>54</v>
      </c>
    </row>
    <row r="6" spans="1:7" ht="12.75" hidden="1" outlineLevel="3">
      <c r="A6">
        <v>9</v>
      </c>
      <c r="B6" t="s">
        <v>51</v>
      </c>
      <c r="C6" t="s">
        <v>60</v>
      </c>
      <c r="D6">
        <v>10</v>
      </c>
      <c r="E6" s="328">
        <v>57300</v>
      </c>
      <c r="F6" s="328">
        <f>D6*E6</f>
        <v>573000</v>
      </c>
      <c r="G6" t="s">
        <v>54</v>
      </c>
    </row>
    <row r="7" spans="1:7" ht="12.75" hidden="1" outlineLevel="3">
      <c r="A7">
        <v>33</v>
      </c>
      <c r="B7" t="s">
        <v>51</v>
      </c>
      <c r="C7" t="s">
        <v>61</v>
      </c>
      <c r="D7">
        <v>7</v>
      </c>
      <c r="E7" s="328">
        <v>73000</v>
      </c>
      <c r="F7" s="328">
        <f>D7*E7</f>
        <v>511000</v>
      </c>
      <c r="G7" t="s">
        <v>54</v>
      </c>
    </row>
    <row r="8" spans="1:7" ht="12.75" hidden="1" outlineLevel="3">
      <c r="A8">
        <v>36</v>
      </c>
      <c r="B8" t="s">
        <v>51</v>
      </c>
      <c r="C8" t="s">
        <v>61</v>
      </c>
      <c r="D8">
        <v>3</v>
      </c>
      <c r="E8" s="328">
        <v>73000</v>
      </c>
      <c r="F8" s="328">
        <f>D8*E8</f>
        <v>219000</v>
      </c>
      <c r="G8" t="s">
        <v>54</v>
      </c>
    </row>
    <row r="9" spans="1:7" ht="12.75" hidden="1" outlineLevel="3">
      <c r="A9">
        <v>47</v>
      </c>
      <c r="B9" t="s">
        <v>51</v>
      </c>
      <c r="C9" t="s">
        <v>60</v>
      </c>
      <c r="D9">
        <v>6</v>
      </c>
      <c r="E9" s="328">
        <v>57300</v>
      </c>
      <c r="F9" s="328">
        <f>D9*E9</f>
        <v>343800</v>
      </c>
      <c r="G9" t="s">
        <v>54</v>
      </c>
    </row>
    <row r="10" spans="2:6" ht="12.75" outlineLevel="2" collapsed="1">
      <c r="B10" s="28" t="s">
        <v>85</v>
      </c>
      <c r="E10" s="328"/>
      <c r="F10" s="328">
        <f>SUBTOTAL(9,F5:F9)</f>
        <v>3068800</v>
      </c>
    </row>
    <row r="11" spans="1:7" ht="12.75" hidden="1" outlineLevel="3">
      <c r="A11">
        <v>21</v>
      </c>
      <c r="B11" t="s">
        <v>69</v>
      </c>
      <c r="C11" t="s">
        <v>64</v>
      </c>
      <c r="D11">
        <v>9</v>
      </c>
      <c r="E11" s="328">
        <v>12800</v>
      </c>
      <c r="F11" s="328">
        <f>D11*E11</f>
        <v>115200</v>
      </c>
      <c r="G11" t="s">
        <v>54</v>
      </c>
    </row>
    <row r="12" spans="1:7" ht="12.75" hidden="1" outlineLevel="3">
      <c r="A12">
        <v>31</v>
      </c>
      <c r="B12" t="s">
        <v>69</v>
      </c>
      <c r="C12" t="s">
        <v>66</v>
      </c>
      <c r="D12">
        <v>4</v>
      </c>
      <c r="E12" s="328">
        <v>25500</v>
      </c>
      <c r="F12" s="328">
        <f>D12*E12</f>
        <v>102000</v>
      </c>
      <c r="G12" t="s">
        <v>54</v>
      </c>
    </row>
    <row r="13" spans="2:6" ht="12.75" outlineLevel="2" collapsed="1">
      <c r="B13" s="28" t="s">
        <v>86</v>
      </c>
      <c r="E13" s="328"/>
      <c r="F13" s="328">
        <f>SUBTOTAL(9,F11:F12)</f>
        <v>217200</v>
      </c>
    </row>
    <row r="14" spans="5:7" ht="12.75" outlineLevel="1">
      <c r="E14" s="328"/>
      <c r="F14" s="328">
        <f>SUBTOTAL(9,F2:F12)</f>
        <v>3822000</v>
      </c>
      <c r="G14" s="29" t="s">
        <v>88</v>
      </c>
    </row>
    <row r="15" spans="1:7" ht="12.75" hidden="1" outlineLevel="3">
      <c r="A15">
        <v>38</v>
      </c>
      <c r="B15" t="s">
        <v>70</v>
      </c>
      <c r="C15" t="s">
        <v>73</v>
      </c>
      <c r="D15">
        <v>1</v>
      </c>
      <c r="E15" s="328">
        <v>21800</v>
      </c>
      <c r="F15" s="328">
        <f>D15*E15</f>
        <v>21800</v>
      </c>
      <c r="G15" t="s">
        <v>57</v>
      </c>
    </row>
    <row r="16" spans="1:7" ht="12.75" hidden="1" outlineLevel="3">
      <c r="A16">
        <v>46</v>
      </c>
      <c r="B16" t="s">
        <v>70</v>
      </c>
      <c r="C16" t="s">
        <v>74</v>
      </c>
      <c r="D16">
        <v>4</v>
      </c>
      <c r="E16" s="328">
        <v>27000</v>
      </c>
      <c r="F16" s="328">
        <f>D16*E16</f>
        <v>108000</v>
      </c>
      <c r="G16" t="s">
        <v>57</v>
      </c>
    </row>
    <row r="17" spans="2:6" ht="12.75" outlineLevel="2" collapsed="1">
      <c r="B17" s="28" t="s">
        <v>84</v>
      </c>
      <c r="E17" s="328"/>
      <c r="F17" s="328">
        <f>SUBTOTAL(9,F15:F16)</f>
        <v>129800</v>
      </c>
    </row>
    <row r="18" spans="1:7" ht="12.75" hidden="1" outlineLevel="3">
      <c r="A18">
        <v>16</v>
      </c>
      <c r="B18" t="s">
        <v>51</v>
      </c>
      <c r="C18" t="s">
        <v>67</v>
      </c>
      <c r="D18">
        <v>1</v>
      </c>
      <c r="E18" s="328">
        <v>178100</v>
      </c>
      <c r="F18" s="328">
        <f aca="true" t="shared" si="0" ref="F18:F24">D18*E18</f>
        <v>178100</v>
      </c>
      <c r="G18" t="s">
        <v>57</v>
      </c>
    </row>
    <row r="19" spans="1:7" ht="12.75" hidden="1" outlineLevel="3">
      <c r="A19">
        <v>18</v>
      </c>
      <c r="B19" t="s">
        <v>51</v>
      </c>
      <c r="C19" t="s">
        <v>62</v>
      </c>
      <c r="D19">
        <v>4</v>
      </c>
      <c r="E19" s="328">
        <v>158000</v>
      </c>
      <c r="F19" s="328">
        <f t="shared" si="0"/>
        <v>632000</v>
      </c>
      <c r="G19" t="s">
        <v>57</v>
      </c>
    </row>
    <row r="20" spans="1:7" ht="12.75" hidden="1" outlineLevel="3">
      <c r="A20">
        <v>26</v>
      </c>
      <c r="B20" t="s">
        <v>51</v>
      </c>
      <c r="C20" t="s">
        <v>62</v>
      </c>
      <c r="D20">
        <v>8</v>
      </c>
      <c r="E20" s="328">
        <v>158000</v>
      </c>
      <c r="F20" s="328">
        <f t="shared" si="0"/>
        <v>1264000</v>
      </c>
      <c r="G20" t="s">
        <v>57</v>
      </c>
    </row>
    <row r="21" spans="1:7" ht="12.75" hidden="1" outlineLevel="3">
      <c r="A21">
        <v>28</v>
      </c>
      <c r="B21" t="s">
        <v>51</v>
      </c>
      <c r="C21" t="s">
        <v>60</v>
      </c>
      <c r="D21">
        <v>8</v>
      </c>
      <c r="E21" s="328">
        <v>57300</v>
      </c>
      <c r="F21" s="328">
        <f t="shared" si="0"/>
        <v>458400</v>
      </c>
      <c r="G21" t="s">
        <v>57</v>
      </c>
    </row>
    <row r="22" spans="1:7" ht="12.75" hidden="1" outlineLevel="3">
      <c r="A22">
        <v>30</v>
      </c>
      <c r="B22" t="s">
        <v>51</v>
      </c>
      <c r="C22" t="s">
        <v>58</v>
      </c>
      <c r="D22">
        <v>8</v>
      </c>
      <c r="E22" s="328">
        <v>25900</v>
      </c>
      <c r="F22" s="328">
        <f t="shared" si="0"/>
        <v>207200</v>
      </c>
      <c r="G22" t="s">
        <v>57</v>
      </c>
    </row>
    <row r="23" spans="1:7" ht="12.75" hidden="1" outlineLevel="3">
      <c r="A23">
        <v>44</v>
      </c>
      <c r="B23" t="s">
        <v>51</v>
      </c>
      <c r="C23" t="s">
        <v>62</v>
      </c>
      <c r="D23">
        <v>3</v>
      </c>
      <c r="E23" s="328">
        <v>158000</v>
      </c>
      <c r="F23" s="328">
        <f t="shared" si="0"/>
        <v>474000</v>
      </c>
      <c r="G23" t="s">
        <v>57</v>
      </c>
    </row>
    <row r="24" spans="1:7" ht="12.75" hidden="1" outlineLevel="3">
      <c r="A24">
        <v>48</v>
      </c>
      <c r="B24" t="s">
        <v>51</v>
      </c>
      <c r="C24" t="s">
        <v>59</v>
      </c>
      <c r="D24">
        <v>8</v>
      </c>
      <c r="E24" s="328">
        <v>38000</v>
      </c>
      <c r="F24" s="328">
        <f t="shared" si="0"/>
        <v>304000</v>
      </c>
      <c r="G24" t="s">
        <v>57</v>
      </c>
    </row>
    <row r="25" spans="2:6" ht="12.75" outlineLevel="2" collapsed="1">
      <c r="B25" s="28" t="s">
        <v>85</v>
      </c>
      <c r="E25" s="328"/>
      <c r="F25" s="328">
        <f>SUBTOTAL(9,F18:F24)</f>
        <v>3517700</v>
      </c>
    </row>
    <row r="26" spans="1:7" ht="12.75" hidden="1" outlineLevel="3">
      <c r="A26">
        <v>4</v>
      </c>
      <c r="B26" t="s">
        <v>69</v>
      </c>
      <c r="C26" t="s">
        <v>65</v>
      </c>
      <c r="D26">
        <v>2</v>
      </c>
      <c r="E26" s="328">
        <v>19800</v>
      </c>
      <c r="F26" s="328">
        <f aca="true" t="shared" si="1" ref="F26:F31">D26*E26</f>
        <v>39600</v>
      </c>
      <c r="G26" t="s">
        <v>57</v>
      </c>
    </row>
    <row r="27" spans="1:7" ht="12.75" hidden="1" outlineLevel="3">
      <c r="A27">
        <v>14</v>
      </c>
      <c r="B27" t="s">
        <v>69</v>
      </c>
      <c r="C27" t="s">
        <v>66</v>
      </c>
      <c r="D27">
        <v>2</v>
      </c>
      <c r="E27" s="328">
        <v>25500</v>
      </c>
      <c r="F27" s="328">
        <f t="shared" si="1"/>
        <v>51000</v>
      </c>
      <c r="G27" t="s">
        <v>57</v>
      </c>
    </row>
    <row r="28" spans="1:7" ht="12.75" hidden="1" outlineLevel="3">
      <c r="A28">
        <v>17</v>
      </c>
      <c r="B28" t="s">
        <v>69</v>
      </c>
      <c r="C28" t="s">
        <v>65</v>
      </c>
      <c r="D28">
        <v>10</v>
      </c>
      <c r="E28" s="328">
        <v>19800</v>
      </c>
      <c r="F28" s="328">
        <f t="shared" si="1"/>
        <v>198000</v>
      </c>
      <c r="G28" t="s">
        <v>57</v>
      </c>
    </row>
    <row r="29" spans="1:7" ht="12.75" hidden="1" outlineLevel="3">
      <c r="A29">
        <v>25</v>
      </c>
      <c r="B29" t="s">
        <v>69</v>
      </c>
      <c r="C29" t="s">
        <v>64</v>
      </c>
      <c r="D29">
        <v>9</v>
      </c>
      <c r="E29" s="328">
        <v>12800</v>
      </c>
      <c r="F29" s="328">
        <f t="shared" si="1"/>
        <v>115200</v>
      </c>
      <c r="G29" t="s">
        <v>57</v>
      </c>
    </row>
    <row r="30" spans="1:7" ht="12.75" hidden="1" outlineLevel="3">
      <c r="A30">
        <v>40</v>
      </c>
      <c r="B30" t="s">
        <v>69</v>
      </c>
      <c r="C30" t="s">
        <v>66</v>
      </c>
      <c r="D30">
        <v>2</v>
      </c>
      <c r="E30" s="328">
        <v>25500</v>
      </c>
      <c r="F30" s="328">
        <f t="shared" si="1"/>
        <v>51000</v>
      </c>
      <c r="G30" t="s">
        <v>57</v>
      </c>
    </row>
    <row r="31" spans="1:7" ht="12.75" hidden="1" outlineLevel="3">
      <c r="A31">
        <v>50</v>
      </c>
      <c r="B31" t="s">
        <v>69</v>
      </c>
      <c r="C31" t="s">
        <v>66</v>
      </c>
      <c r="D31">
        <v>1</v>
      </c>
      <c r="E31" s="328">
        <v>25500</v>
      </c>
      <c r="F31" s="328">
        <f t="shared" si="1"/>
        <v>25500</v>
      </c>
      <c r="G31" t="s">
        <v>57</v>
      </c>
    </row>
    <row r="32" spans="2:6" ht="12.75" outlineLevel="2" collapsed="1">
      <c r="B32" s="28" t="s">
        <v>86</v>
      </c>
      <c r="E32" s="328"/>
      <c r="F32" s="328">
        <f>SUBTOTAL(9,F26:F31)</f>
        <v>480300</v>
      </c>
    </row>
    <row r="33" spans="5:7" ht="12.75" outlineLevel="1">
      <c r="E33" s="328"/>
      <c r="F33" s="328">
        <f>SUBTOTAL(9,F15:F31)</f>
        <v>4127800</v>
      </c>
      <c r="G33" s="28" t="s">
        <v>89</v>
      </c>
    </row>
    <row r="34" spans="1:7" ht="12.75" hidden="1" outlineLevel="3">
      <c r="A34">
        <v>7</v>
      </c>
      <c r="B34" t="s">
        <v>70</v>
      </c>
      <c r="C34" t="s">
        <v>75</v>
      </c>
      <c r="D34">
        <v>1</v>
      </c>
      <c r="E34" s="328">
        <v>31600</v>
      </c>
      <c r="F34" s="328">
        <f>D34*E34</f>
        <v>31600</v>
      </c>
      <c r="G34" t="s">
        <v>52</v>
      </c>
    </row>
    <row r="35" spans="1:7" ht="12.75" hidden="1" outlineLevel="3">
      <c r="A35">
        <v>20</v>
      </c>
      <c r="B35" t="s">
        <v>70</v>
      </c>
      <c r="C35" t="s">
        <v>76</v>
      </c>
      <c r="D35">
        <v>1</v>
      </c>
      <c r="E35" s="328">
        <v>34700</v>
      </c>
      <c r="F35" s="328">
        <f>D35*E35</f>
        <v>34700</v>
      </c>
      <c r="G35" t="s">
        <v>52</v>
      </c>
    </row>
    <row r="36" spans="1:7" ht="12.75" hidden="1" outlineLevel="3">
      <c r="A36">
        <v>27</v>
      </c>
      <c r="B36" t="s">
        <v>70</v>
      </c>
      <c r="C36" t="s">
        <v>73</v>
      </c>
      <c r="D36">
        <v>10</v>
      </c>
      <c r="E36" s="328">
        <v>21800</v>
      </c>
      <c r="F36" s="328">
        <f>D36*E36</f>
        <v>218000</v>
      </c>
      <c r="G36" t="s">
        <v>52</v>
      </c>
    </row>
    <row r="37" spans="2:6" ht="12.75" outlineLevel="2" collapsed="1">
      <c r="B37" s="28" t="s">
        <v>84</v>
      </c>
      <c r="E37" s="328"/>
      <c r="F37" s="328">
        <f>SUBTOTAL(9,F34:F36)</f>
        <v>284300</v>
      </c>
    </row>
    <row r="38" spans="1:7" ht="12.75" hidden="1" outlineLevel="3">
      <c r="A38">
        <v>15</v>
      </c>
      <c r="B38" t="s">
        <v>51</v>
      </c>
      <c r="C38" t="s">
        <v>62</v>
      </c>
      <c r="D38">
        <v>1</v>
      </c>
      <c r="E38" s="328">
        <v>158000</v>
      </c>
      <c r="F38" s="328">
        <f>D38*E38</f>
        <v>158000</v>
      </c>
      <c r="G38" t="s">
        <v>52</v>
      </c>
    </row>
    <row r="39" spans="1:7" ht="12.75" hidden="1" outlineLevel="3">
      <c r="A39">
        <v>24</v>
      </c>
      <c r="B39" t="s">
        <v>51</v>
      </c>
      <c r="C39" t="s">
        <v>67</v>
      </c>
      <c r="D39">
        <v>4</v>
      </c>
      <c r="E39" s="328">
        <v>178100</v>
      </c>
      <c r="F39" s="328">
        <f>D39*E39</f>
        <v>712400</v>
      </c>
      <c r="G39" t="s">
        <v>52</v>
      </c>
    </row>
    <row r="40" spans="2:6" ht="12.75" outlineLevel="2" collapsed="1">
      <c r="B40" s="28" t="s">
        <v>85</v>
      </c>
      <c r="E40" s="328"/>
      <c r="F40" s="328">
        <f>SUBTOTAL(9,F38:F39)</f>
        <v>870400</v>
      </c>
    </row>
    <row r="41" spans="1:7" ht="12.75" hidden="1" outlineLevel="3">
      <c r="A41">
        <v>23</v>
      </c>
      <c r="B41" t="s">
        <v>69</v>
      </c>
      <c r="C41" t="s">
        <v>65</v>
      </c>
      <c r="D41">
        <v>2</v>
      </c>
      <c r="E41" s="328">
        <v>19800</v>
      </c>
      <c r="F41" s="328">
        <f>D41*E41</f>
        <v>39600</v>
      </c>
      <c r="G41" t="s">
        <v>52</v>
      </c>
    </row>
    <row r="42" spans="1:7" ht="12.75" hidden="1" outlineLevel="3">
      <c r="A42">
        <v>29</v>
      </c>
      <c r="B42" t="s">
        <v>69</v>
      </c>
      <c r="C42" t="s">
        <v>66</v>
      </c>
      <c r="D42">
        <v>6</v>
      </c>
      <c r="E42" s="328">
        <v>25500</v>
      </c>
      <c r="F42" s="328">
        <f>D42*E42</f>
        <v>153000</v>
      </c>
      <c r="G42" t="s">
        <v>52</v>
      </c>
    </row>
    <row r="43" spans="1:7" ht="12.75" hidden="1" outlineLevel="3">
      <c r="A43">
        <v>34</v>
      </c>
      <c r="B43" t="s">
        <v>69</v>
      </c>
      <c r="C43" t="s">
        <v>65</v>
      </c>
      <c r="D43">
        <v>9</v>
      </c>
      <c r="E43" s="328">
        <v>19800</v>
      </c>
      <c r="F43" s="328">
        <f>D43*E43</f>
        <v>178200</v>
      </c>
      <c r="G43" t="s">
        <v>52</v>
      </c>
    </row>
    <row r="44" spans="1:7" ht="12.75" hidden="1" outlineLevel="3">
      <c r="A44">
        <v>37</v>
      </c>
      <c r="B44" t="s">
        <v>69</v>
      </c>
      <c r="C44" t="s">
        <v>64</v>
      </c>
      <c r="D44">
        <v>4</v>
      </c>
      <c r="E44" s="328">
        <v>12800</v>
      </c>
      <c r="F44" s="328">
        <f>D44*E44</f>
        <v>51200</v>
      </c>
      <c r="G44" t="s">
        <v>52</v>
      </c>
    </row>
    <row r="45" spans="2:6" ht="12.75" outlineLevel="2" collapsed="1">
      <c r="B45" s="28" t="s">
        <v>86</v>
      </c>
      <c r="E45" s="328"/>
      <c r="F45" s="328">
        <f>SUBTOTAL(9,F41:F44)</f>
        <v>422000</v>
      </c>
    </row>
    <row r="46" spans="5:7" ht="12.75" outlineLevel="1">
      <c r="E46" s="328"/>
      <c r="F46" s="328">
        <f>SUBTOTAL(9,F34:F44)</f>
        <v>1576700</v>
      </c>
      <c r="G46" s="28" t="s">
        <v>90</v>
      </c>
    </row>
    <row r="47" spans="1:7" ht="12.75" hidden="1" outlineLevel="3">
      <c r="A47">
        <v>39</v>
      </c>
      <c r="B47" t="s">
        <v>70</v>
      </c>
      <c r="C47" t="s">
        <v>73</v>
      </c>
      <c r="D47">
        <v>3</v>
      </c>
      <c r="E47" s="328">
        <v>21800</v>
      </c>
      <c r="F47" s="328">
        <f>D47*E47</f>
        <v>65400</v>
      </c>
      <c r="G47" t="s">
        <v>55</v>
      </c>
    </row>
    <row r="48" spans="1:7" ht="12.75" hidden="1" outlineLevel="3">
      <c r="A48">
        <v>43</v>
      </c>
      <c r="B48" t="s">
        <v>70</v>
      </c>
      <c r="C48" t="s">
        <v>75</v>
      </c>
      <c r="D48">
        <v>9</v>
      </c>
      <c r="E48" s="328">
        <v>31600</v>
      </c>
      <c r="F48" s="328">
        <f>D48*E48</f>
        <v>284400</v>
      </c>
      <c r="G48" t="s">
        <v>55</v>
      </c>
    </row>
    <row r="49" spans="2:6" ht="12.75" outlineLevel="2" collapsed="1">
      <c r="B49" s="28" t="s">
        <v>84</v>
      </c>
      <c r="E49" s="328"/>
      <c r="F49" s="328">
        <f>SUBTOTAL(9,F47:F48)</f>
        <v>349800</v>
      </c>
    </row>
    <row r="50" spans="1:7" ht="12.75" hidden="1" outlineLevel="3">
      <c r="A50">
        <v>12</v>
      </c>
      <c r="B50" t="s">
        <v>51</v>
      </c>
      <c r="C50" t="s">
        <v>68</v>
      </c>
      <c r="D50">
        <v>10</v>
      </c>
      <c r="E50" s="328">
        <v>188800</v>
      </c>
      <c r="F50" s="328">
        <f>D50*E50</f>
        <v>1888000</v>
      </c>
      <c r="G50" t="s">
        <v>55</v>
      </c>
    </row>
    <row r="51" spans="1:7" ht="12.75" hidden="1" outlineLevel="3">
      <c r="A51">
        <v>41</v>
      </c>
      <c r="B51" t="s">
        <v>51</v>
      </c>
      <c r="C51" t="s">
        <v>61</v>
      </c>
      <c r="D51">
        <v>3</v>
      </c>
      <c r="E51" s="328">
        <v>73000</v>
      </c>
      <c r="F51" s="328">
        <f>D51*E51</f>
        <v>219000</v>
      </c>
      <c r="G51" t="s">
        <v>55</v>
      </c>
    </row>
    <row r="52" spans="2:6" ht="12.75" outlineLevel="2" collapsed="1">
      <c r="B52" s="28" t="s">
        <v>85</v>
      </c>
      <c r="E52" s="328"/>
      <c r="F52" s="328">
        <f>SUBTOTAL(9,F50:F51)</f>
        <v>2107000</v>
      </c>
    </row>
    <row r="53" spans="1:7" ht="12.75" hidden="1" outlineLevel="3">
      <c r="A53">
        <v>6</v>
      </c>
      <c r="B53" t="s">
        <v>69</v>
      </c>
      <c r="C53" t="s">
        <v>63</v>
      </c>
      <c r="D53">
        <v>1</v>
      </c>
      <c r="E53" s="328">
        <v>9800</v>
      </c>
      <c r="F53" s="328">
        <f>D53*E53</f>
        <v>9800</v>
      </c>
      <c r="G53" t="s">
        <v>55</v>
      </c>
    </row>
    <row r="54" spans="2:6" ht="12.75" outlineLevel="2" collapsed="1">
      <c r="B54" s="28" t="s">
        <v>86</v>
      </c>
      <c r="E54" s="328"/>
      <c r="F54" s="328">
        <f>SUBTOTAL(9,F53:F53)</f>
        <v>9800</v>
      </c>
    </row>
    <row r="55" spans="5:7" ht="12.75" outlineLevel="1">
      <c r="E55" s="328"/>
      <c r="F55" s="328">
        <f>SUBTOTAL(9,F47:F53)</f>
        <v>2466600</v>
      </c>
      <c r="G55" s="28" t="s">
        <v>91</v>
      </c>
    </row>
    <row r="56" spans="1:7" ht="12.75" hidden="1" outlineLevel="3">
      <c r="A56">
        <v>13</v>
      </c>
      <c r="B56" t="s">
        <v>70</v>
      </c>
      <c r="C56" t="s">
        <v>76</v>
      </c>
      <c r="D56">
        <v>10</v>
      </c>
      <c r="E56" s="328">
        <v>34700</v>
      </c>
      <c r="F56" s="328">
        <f>D56*E56</f>
        <v>347000</v>
      </c>
      <c r="G56" t="s">
        <v>56</v>
      </c>
    </row>
    <row r="57" spans="2:6" ht="12.75" outlineLevel="2" collapsed="1">
      <c r="B57" s="28" t="s">
        <v>84</v>
      </c>
      <c r="E57" s="328"/>
      <c r="F57" s="328">
        <f>SUBTOTAL(9,F56:F56)</f>
        <v>347000</v>
      </c>
    </row>
    <row r="58" spans="1:7" ht="12.75" hidden="1" outlineLevel="3">
      <c r="A58">
        <v>1</v>
      </c>
      <c r="B58" t="s">
        <v>51</v>
      </c>
      <c r="C58" t="s">
        <v>58</v>
      </c>
      <c r="D58">
        <v>7</v>
      </c>
      <c r="E58" s="328">
        <v>25900</v>
      </c>
      <c r="F58" s="328">
        <f>D58*E58</f>
        <v>181300</v>
      </c>
      <c r="G58" t="s">
        <v>56</v>
      </c>
    </row>
    <row r="59" spans="1:7" ht="12.75" hidden="1" outlineLevel="3">
      <c r="A59">
        <v>11</v>
      </c>
      <c r="B59" t="s">
        <v>51</v>
      </c>
      <c r="C59" t="s">
        <v>67</v>
      </c>
      <c r="D59">
        <v>5</v>
      </c>
      <c r="E59" s="328">
        <v>178100</v>
      </c>
      <c r="F59" s="328">
        <f>D59*E59</f>
        <v>890500</v>
      </c>
      <c r="G59" t="s">
        <v>56</v>
      </c>
    </row>
    <row r="60" spans="1:7" ht="12.75" hidden="1" outlineLevel="3">
      <c r="A60">
        <v>19</v>
      </c>
      <c r="B60" t="s">
        <v>51</v>
      </c>
      <c r="C60" t="s">
        <v>62</v>
      </c>
      <c r="D60">
        <v>8</v>
      </c>
      <c r="E60" s="328">
        <v>158000</v>
      </c>
      <c r="F60" s="328">
        <f>D60*E60</f>
        <v>1264000</v>
      </c>
      <c r="G60" t="s">
        <v>56</v>
      </c>
    </row>
    <row r="61" spans="1:7" ht="12.75" hidden="1" outlineLevel="3">
      <c r="A61">
        <v>45</v>
      </c>
      <c r="B61" t="s">
        <v>51</v>
      </c>
      <c r="C61" t="s">
        <v>68</v>
      </c>
      <c r="D61">
        <v>5</v>
      </c>
      <c r="E61" s="328">
        <v>188800</v>
      </c>
      <c r="F61" s="328">
        <f>D61*E61</f>
        <v>944000</v>
      </c>
      <c r="G61" t="s">
        <v>56</v>
      </c>
    </row>
    <row r="62" spans="2:6" ht="12.75" outlineLevel="2" collapsed="1">
      <c r="B62" s="28" t="s">
        <v>85</v>
      </c>
      <c r="E62" s="328"/>
      <c r="F62" s="328">
        <f>SUBTOTAL(9,F58:F61)</f>
        <v>3279800</v>
      </c>
    </row>
    <row r="63" spans="1:7" ht="12.75" hidden="1" outlineLevel="3">
      <c r="A63">
        <v>3</v>
      </c>
      <c r="B63" t="s">
        <v>69</v>
      </c>
      <c r="C63" t="s">
        <v>65</v>
      </c>
      <c r="D63">
        <v>7</v>
      </c>
      <c r="E63" s="328">
        <v>19800</v>
      </c>
      <c r="F63" s="328">
        <f>D63*E63</f>
        <v>138600</v>
      </c>
      <c r="G63" t="s">
        <v>56</v>
      </c>
    </row>
    <row r="64" spans="2:6" ht="12.75" outlineLevel="2" collapsed="1">
      <c r="B64" s="28" t="s">
        <v>86</v>
      </c>
      <c r="E64" s="328"/>
      <c r="F64" s="328">
        <f>SUBTOTAL(9,F63:F63)</f>
        <v>138600</v>
      </c>
    </row>
    <row r="65" spans="5:7" ht="12.75" outlineLevel="1">
      <c r="E65" s="328"/>
      <c r="F65" s="328">
        <f>SUBTOTAL(9,F56:F63)</f>
        <v>3765400</v>
      </c>
      <c r="G65" s="28" t="s">
        <v>92</v>
      </c>
    </row>
    <row r="66" spans="1:7" ht="12.75" hidden="1" outlineLevel="3">
      <c r="A66">
        <v>10</v>
      </c>
      <c r="B66" t="s">
        <v>70</v>
      </c>
      <c r="C66" t="s">
        <v>76</v>
      </c>
      <c r="D66">
        <v>6</v>
      </c>
      <c r="E66" s="328">
        <v>34700</v>
      </c>
      <c r="F66" s="328">
        <f>D66*E66</f>
        <v>208200</v>
      </c>
      <c r="G66" t="s">
        <v>53</v>
      </c>
    </row>
    <row r="67" spans="1:7" ht="12.75" hidden="1" outlineLevel="3">
      <c r="A67">
        <v>49</v>
      </c>
      <c r="B67" t="s">
        <v>70</v>
      </c>
      <c r="C67" t="s">
        <v>73</v>
      </c>
      <c r="D67">
        <v>9</v>
      </c>
      <c r="E67" s="328">
        <v>21800</v>
      </c>
      <c r="F67" s="328">
        <f>D67*E67</f>
        <v>196200</v>
      </c>
      <c r="G67" t="s">
        <v>53</v>
      </c>
    </row>
    <row r="68" spans="2:6" ht="12.75" outlineLevel="2" collapsed="1">
      <c r="B68" s="28" t="s">
        <v>84</v>
      </c>
      <c r="E68" s="328"/>
      <c r="F68" s="328">
        <f>SUBTOTAL(9,F66:F67)</f>
        <v>404400</v>
      </c>
    </row>
    <row r="69" spans="1:7" ht="12.75" hidden="1" outlineLevel="3">
      <c r="A69">
        <v>8</v>
      </c>
      <c r="B69" t="s">
        <v>51</v>
      </c>
      <c r="C69" t="s">
        <v>60</v>
      </c>
      <c r="D69">
        <v>4</v>
      </c>
      <c r="E69" s="328">
        <v>57300</v>
      </c>
      <c r="F69" s="328">
        <f>D69*E69</f>
        <v>229200</v>
      </c>
      <c r="G69" t="s">
        <v>53</v>
      </c>
    </row>
    <row r="70" spans="1:7" ht="12.75" hidden="1" outlineLevel="3">
      <c r="A70">
        <v>22</v>
      </c>
      <c r="B70" t="s">
        <v>51</v>
      </c>
      <c r="C70" t="s">
        <v>62</v>
      </c>
      <c r="D70">
        <v>10</v>
      </c>
      <c r="E70" s="328">
        <v>158000</v>
      </c>
      <c r="F70" s="328">
        <f>D70*E70</f>
        <v>1580000</v>
      </c>
      <c r="G70" t="s">
        <v>53</v>
      </c>
    </row>
    <row r="71" spans="1:7" ht="12.75" hidden="1" outlineLevel="3">
      <c r="A71">
        <v>42</v>
      </c>
      <c r="B71" t="s">
        <v>51</v>
      </c>
      <c r="C71" t="s">
        <v>60</v>
      </c>
      <c r="D71">
        <v>2</v>
      </c>
      <c r="E71" s="328">
        <v>57300</v>
      </c>
      <c r="F71" s="328">
        <f>D71*E71</f>
        <v>114600</v>
      </c>
      <c r="G71" t="s">
        <v>53</v>
      </c>
    </row>
    <row r="72" spans="2:6" ht="12.75" outlineLevel="2" collapsed="1">
      <c r="B72" s="28" t="s">
        <v>85</v>
      </c>
      <c r="E72" s="328"/>
      <c r="F72" s="328">
        <f>SUBTOTAL(9,F69:F71)</f>
        <v>1923800</v>
      </c>
    </row>
    <row r="73" spans="1:7" ht="12.75" hidden="1" outlineLevel="3">
      <c r="A73">
        <v>5</v>
      </c>
      <c r="B73" t="s">
        <v>69</v>
      </c>
      <c r="C73" t="s">
        <v>65</v>
      </c>
      <c r="D73">
        <v>3</v>
      </c>
      <c r="E73" s="328">
        <v>19800</v>
      </c>
      <c r="F73" s="328">
        <f>D73*E73</f>
        <v>59400</v>
      </c>
      <c r="G73" t="s">
        <v>53</v>
      </c>
    </row>
    <row r="74" spans="2:6" ht="12.75" outlineLevel="2" collapsed="1">
      <c r="B74" s="28" t="s">
        <v>86</v>
      </c>
      <c r="E74" s="328"/>
      <c r="F74" s="328">
        <f>SUBTOTAL(9,F73:F73)</f>
        <v>59400</v>
      </c>
    </row>
    <row r="75" spans="5:7" ht="12.75" outlineLevel="1">
      <c r="E75" s="328"/>
      <c r="F75" s="328">
        <f>SUBTOTAL(9,F66:F73)</f>
        <v>2387600</v>
      </c>
      <c r="G75" s="28" t="s">
        <v>93</v>
      </c>
    </row>
    <row r="76" spans="5:7" ht="12.75">
      <c r="E76" s="328"/>
      <c r="F76" s="328">
        <f>SUBTOTAL(9,F2:F73)</f>
        <v>18146100</v>
      </c>
      <c r="G76" s="28" t="s">
        <v>87</v>
      </c>
    </row>
  </sheetData>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sheetPr codeName="Sheet34"/>
  <dimension ref="B2:L49"/>
  <sheetViews>
    <sheetView workbookViewId="0" topLeftCell="A5">
      <selection activeCell="A1" sqref="A1"/>
    </sheetView>
  </sheetViews>
  <sheetFormatPr defaultColWidth="9.00390625" defaultRowHeight="13.5"/>
  <cols>
    <col min="2" max="2" width="11.625" style="0" bestFit="1" customWidth="1"/>
    <col min="3" max="3" width="9.625" style="0" bestFit="1" customWidth="1"/>
    <col min="4" max="4" width="5.25390625" style="0" bestFit="1" customWidth="1"/>
    <col min="6" max="12" width="3.375" style="0" bestFit="1" customWidth="1"/>
  </cols>
  <sheetData>
    <row r="1" ht="13.5" thickBot="1"/>
    <row r="2" spans="2:12" ht="19.5" thickBot="1">
      <c r="B2" s="234" t="s">
        <v>717</v>
      </c>
      <c r="C2" s="235"/>
      <c r="D2" s="235"/>
      <c r="E2" s="235"/>
      <c r="F2" s="235"/>
      <c r="G2" s="235"/>
      <c r="H2" s="235"/>
      <c r="I2" s="235"/>
      <c r="J2" s="235"/>
      <c r="K2" s="235"/>
      <c r="L2" s="236"/>
    </row>
    <row r="3" ht="12.75">
      <c r="E3" t="s">
        <v>718</v>
      </c>
    </row>
    <row r="5" spans="2:12" ht="12.75">
      <c r="B5" s="670" t="s">
        <v>435</v>
      </c>
      <c r="C5" s="670" t="s">
        <v>719</v>
      </c>
      <c r="D5" s="670" t="s">
        <v>265</v>
      </c>
      <c r="E5" s="670" t="s">
        <v>720</v>
      </c>
      <c r="F5" s="670" t="s">
        <v>234</v>
      </c>
      <c r="G5" s="670" t="s">
        <v>227</v>
      </c>
      <c r="H5" s="670" t="s">
        <v>228</v>
      </c>
      <c r="I5" s="670" t="s">
        <v>229</v>
      </c>
      <c r="J5" s="670" t="s">
        <v>230</v>
      </c>
      <c r="K5" s="670" t="s">
        <v>262</v>
      </c>
      <c r="L5" s="670" t="s">
        <v>263</v>
      </c>
    </row>
    <row r="6" spans="2:12" ht="12.75">
      <c r="B6" s="1" t="s">
        <v>721</v>
      </c>
      <c r="C6" s="1" t="s">
        <v>722</v>
      </c>
      <c r="D6" s="1">
        <v>880</v>
      </c>
      <c r="E6" s="1">
        <f aca="true" t="shared" si="0" ref="E6:E49">SUM(F6:L6)</f>
        <v>29</v>
      </c>
      <c r="F6" s="1"/>
      <c r="G6" s="1"/>
      <c r="H6" s="1">
        <v>7</v>
      </c>
      <c r="I6" s="1">
        <v>4</v>
      </c>
      <c r="J6" s="1">
        <v>5</v>
      </c>
      <c r="K6" s="1">
        <v>7</v>
      </c>
      <c r="L6" s="1">
        <v>6</v>
      </c>
    </row>
    <row r="7" spans="2:12" ht="12.75">
      <c r="B7" s="1" t="s">
        <v>723</v>
      </c>
      <c r="C7" s="1" t="s">
        <v>722</v>
      </c>
      <c r="D7" s="1">
        <v>880</v>
      </c>
      <c r="E7" s="1">
        <f t="shared" si="0"/>
        <v>30</v>
      </c>
      <c r="F7" s="1">
        <v>7</v>
      </c>
      <c r="G7" s="1"/>
      <c r="H7" s="1"/>
      <c r="I7" s="1">
        <v>8</v>
      </c>
      <c r="J7" s="1">
        <v>4</v>
      </c>
      <c r="K7" s="1">
        <v>6</v>
      </c>
      <c r="L7" s="1">
        <v>5</v>
      </c>
    </row>
    <row r="8" spans="2:12" ht="12.75">
      <c r="B8" s="1" t="s">
        <v>724</v>
      </c>
      <c r="C8" s="1" t="s">
        <v>722</v>
      </c>
      <c r="D8" s="1">
        <v>880</v>
      </c>
      <c r="E8" s="1">
        <f t="shared" si="0"/>
        <v>33</v>
      </c>
      <c r="F8" s="1">
        <v>5</v>
      </c>
      <c r="G8" s="1">
        <v>7</v>
      </c>
      <c r="H8" s="1"/>
      <c r="I8" s="1"/>
      <c r="J8" s="1">
        <v>8</v>
      </c>
      <c r="K8" s="1">
        <v>6</v>
      </c>
      <c r="L8" s="1">
        <v>7</v>
      </c>
    </row>
    <row r="9" spans="2:12" ht="12.75">
      <c r="B9" s="1" t="s">
        <v>55</v>
      </c>
      <c r="C9" s="1" t="s">
        <v>725</v>
      </c>
      <c r="D9" s="1">
        <v>830</v>
      </c>
      <c r="E9" s="1">
        <f t="shared" si="0"/>
        <v>22</v>
      </c>
      <c r="F9" s="1">
        <v>8</v>
      </c>
      <c r="G9" s="1">
        <v>8</v>
      </c>
      <c r="H9" s="1"/>
      <c r="I9" s="1"/>
      <c r="J9" s="1">
        <v>6</v>
      </c>
      <c r="K9" s="1"/>
      <c r="L9" s="1"/>
    </row>
    <row r="10" spans="2:12" ht="12.75">
      <c r="B10" s="1" t="s">
        <v>726</v>
      </c>
      <c r="C10" s="1" t="s">
        <v>725</v>
      </c>
      <c r="D10" s="1">
        <v>850</v>
      </c>
      <c r="E10" s="1">
        <f t="shared" si="0"/>
        <v>25</v>
      </c>
      <c r="F10" s="1">
        <v>5</v>
      </c>
      <c r="G10" s="1"/>
      <c r="H10" s="1">
        <v>8</v>
      </c>
      <c r="I10" s="1">
        <v>6</v>
      </c>
      <c r="J10" s="1"/>
      <c r="K10" s="1"/>
      <c r="L10" s="1">
        <v>6</v>
      </c>
    </row>
    <row r="11" spans="2:12" ht="12.75">
      <c r="B11" s="1" t="s">
        <v>727</v>
      </c>
      <c r="C11" s="1" t="s">
        <v>725</v>
      </c>
      <c r="D11" s="1">
        <v>880</v>
      </c>
      <c r="E11" s="1">
        <f t="shared" si="0"/>
        <v>29</v>
      </c>
      <c r="F11" s="1">
        <v>8</v>
      </c>
      <c r="G11" s="1">
        <v>5</v>
      </c>
      <c r="H11" s="1">
        <v>5</v>
      </c>
      <c r="I11" s="1"/>
      <c r="J11" s="1"/>
      <c r="K11" s="1">
        <v>5</v>
      </c>
      <c r="L11" s="1">
        <v>6</v>
      </c>
    </row>
    <row r="12" spans="2:12" ht="12.75">
      <c r="B12" s="1" t="s">
        <v>728</v>
      </c>
      <c r="C12" s="1" t="s">
        <v>328</v>
      </c>
      <c r="D12" s="1">
        <v>850</v>
      </c>
      <c r="E12" s="1">
        <f t="shared" si="0"/>
        <v>28</v>
      </c>
      <c r="F12" s="1"/>
      <c r="G12" s="1">
        <v>4</v>
      </c>
      <c r="H12" s="1">
        <v>4</v>
      </c>
      <c r="I12" s="1">
        <v>7</v>
      </c>
      <c r="J12" s="1">
        <v>6</v>
      </c>
      <c r="K12" s="1">
        <v>7</v>
      </c>
      <c r="L12" s="1"/>
    </row>
    <row r="13" spans="2:12" ht="12.75">
      <c r="B13" s="1" t="s">
        <v>729</v>
      </c>
      <c r="C13" s="1" t="s">
        <v>328</v>
      </c>
      <c r="D13" s="1">
        <v>880</v>
      </c>
      <c r="E13" s="1">
        <f t="shared" si="0"/>
        <v>31</v>
      </c>
      <c r="F13" s="1">
        <v>8</v>
      </c>
      <c r="G13" s="1">
        <v>7</v>
      </c>
      <c r="H13" s="1"/>
      <c r="I13" s="1"/>
      <c r="J13" s="1">
        <v>7</v>
      </c>
      <c r="K13" s="1">
        <v>5</v>
      </c>
      <c r="L13" s="1">
        <v>4</v>
      </c>
    </row>
    <row r="14" spans="2:12" ht="12.75">
      <c r="B14" s="1" t="s">
        <v>57</v>
      </c>
      <c r="C14" s="1" t="s">
        <v>328</v>
      </c>
      <c r="D14" s="1">
        <v>880</v>
      </c>
      <c r="E14" s="1">
        <f t="shared" si="0"/>
        <v>32</v>
      </c>
      <c r="F14" s="1">
        <v>7</v>
      </c>
      <c r="G14" s="1"/>
      <c r="H14" s="1"/>
      <c r="I14" s="1">
        <v>7</v>
      </c>
      <c r="J14" s="1">
        <v>5</v>
      </c>
      <c r="K14" s="1">
        <v>8</v>
      </c>
      <c r="L14" s="1">
        <v>5</v>
      </c>
    </row>
    <row r="15" spans="2:12" ht="12.75">
      <c r="B15" s="1" t="s">
        <v>730</v>
      </c>
      <c r="C15" s="1" t="s">
        <v>731</v>
      </c>
      <c r="D15" s="1">
        <v>830</v>
      </c>
      <c r="E15" s="1">
        <f t="shared" si="0"/>
        <v>25</v>
      </c>
      <c r="F15" s="1">
        <v>5</v>
      </c>
      <c r="G15" s="1">
        <v>4</v>
      </c>
      <c r="H15" s="1">
        <v>7</v>
      </c>
      <c r="I15" s="1">
        <v>5</v>
      </c>
      <c r="J15" s="1"/>
      <c r="K15" s="1"/>
      <c r="L15" s="1">
        <v>4</v>
      </c>
    </row>
    <row r="16" spans="2:12" ht="12.75">
      <c r="B16" s="1" t="s">
        <v>732</v>
      </c>
      <c r="C16" s="1" t="s">
        <v>731</v>
      </c>
      <c r="D16" s="1">
        <v>850</v>
      </c>
      <c r="E16" s="1">
        <f t="shared" si="0"/>
        <v>26</v>
      </c>
      <c r="F16" s="1">
        <v>4</v>
      </c>
      <c r="G16" s="1">
        <v>4</v>
      </c>
      <c r="H16" s="1">
        <v>5</v>
      </c>
      <c r="I16" s="1">
        <v>6</v>
      </c>
      <c r="J16" s="1">
        <v>7</v>
      </c>
      <c r="K16" s="1"/>
      <c r="L16" s="1"/>
    </row>
    <row r="17" spans="2:12" ht="12.75">
      <c r="B17" s="1" t="s">
        <v>733</v>
      </c>
      <c r="C17" s="1" t="s">
        <v>731</v>
      </c>
      <c r="D17" s="1">
        <v>880</v>
      </c>
      <c r="E17" s="1">
        <f t="shared" si="0"/>
        <v>29</v>
      </c>
      <c r="F17" s="1">
        <v>5</v>
      </c>
      <c r="G17" s="1">
        <v>8</v>
      </c>
      <c r="H17" s="1">
        <v>5</v>
      </c>
      <c r="I17" s="1"/>
      <c r="J17" s="1"/>
      <c r="K17" s="1">
        <v>7</v>
      </c>
      <c r="L17" s="1">
        <v>4</v>
      </c>
    </row>
    <row r="18" spans="2:12" ht="12.75">
      <c r="B18" s="1" t="s">
        <v>734</v>
      </c>
      <c r="C18" s="1" t="s">
        <v>318</v>
      </c>
      <c r="D18" s="1">
        <v>880</v>
      </c>
      <c r="E18" s="1">
        <f t="shared" si="0"/>
        <v>26</v>
      </c>
      <c r="F18" s="1"/>
      <c r="G18" s="1"/>
      <c r="H18" s="1">
        <v>8</v>
      </c>
      <c r="I18" s="1">
        <v>4</v>
      </c>
      <c r="J18" s="1">
        <v>5</v>
      </c>
      <c r="K18" s="1">
        <v>5</v>
      </c>
      <c r="L18" s="1">
        <v>4</v>
      </c>
    </row>
    <row r="19" spans="2:12" ht="12.75">
      <c r="B19" s="1" t="s">
        <v>735</v>
      </c>
      <c r="C19" s="1" t="s">
        <v>318</v>
      </c>
      <c r="D19" s="1">
        <v>850</v>
      </c>
      <c r="E19" s="1">
        <f t="shared" si="0"/>
        <v>26</v>
      </c>
      <c r="F19" s="1">
        <v>7</v>
      </c>
      <c r="G19" s="1">
        <v>4</v>
      </c>
      <c r="H19" s="1"/>
      <c r="I19" s="1"/>
      <c r="J19" s="1">
        <v>4</v>
      </c>
      <c r="K19" s="1">
        <v>7</v>
      </c>
      <c r="L19" s="1">
        <v>4</v>
      </c>
    </row>
    <row r="20" spans="2:12" ht="12.75">
      <c r="B20" s="1" t="s">
        <v>736</v>
      </c>
      <c r="C20" s="1" t="s">
        <v>318</v>
      </c>
      <c r="D20" s="1">
        <v>830</v>
      </c>
      <c r="E20" s="1">
        <f t="shared" si="0"/>
        <v>36</v>
      </c>
      <c r="F20" s="1">
        <v>8</v>
      </c>
      <c r="G20" s="1"/>
      <c r="H20" s="1"/>
      <c r="I20" s="1">
        <v>8</v>
      </c>
      <c r="J20" s="1">
        <v>8</v>
      </c>
      <c r="K20" s="1">
        <v>8</v>
      </c>
      <c r="L20" s="1">
        <v>4</v>
      </c>
    </row>
    <row r="21" spans="2:12" ht="12.75">
      <c r="B21" s="1" t="s">
        <v>737</v>
      </c>
      <c r="C21" s="1" t="s">
        <v>331</v>
      </c>
      <c r="D21" s="1">
        <v>880</v>
      </c>
      <c r="E21" s="1">
        <f t="shared" si="0"/>
        <v>24</v>
      </c>
      <c r="F21" s="1">
        <v>5</v>
      </c>
      <c r="G21" s="1">
        <v>8</v>
      </c>
      <c r="H21" s="1"/>
      <c r="I21" s="1">
        <v>6</v>
      </c>
      <c r="J21" s="1">
        <v>5</v>
      </c>
      <c r="K21" s="1"/>
      <c r="L21" s="1"/>
    </row>
    <row r="22" spans="2:12" ht="12.75">
      <c r="B22" s="1" t="s">
        <v>52</v>
      </c>
      <c r="C22" s="1" t="s">
        <v>331</v>
      </c>
      <c r="D22" s="1">
        <v>850</v>
      </c>
      <c r="E22" s="1">
        <f t="shared" si="0"/>
        <v>27</v>
      </c>
      <c r="F22" s="1">
        <v>4</v>
      </c>
      <c r="G22" s="1">
        <v>4</v>
      </c>
      <c r="H22" s="1">
        <v>6</v>
      </c>
      <c r="I22" s="1">
        <v>7</v>
      </c>
      <c r="J22" s="1"/>
      <c r="K22" s="1"/>
      <c r="L22" s="1">
        <v>6</v>
      </c>
    </row>
    <row r="23" spans="2:12" ht="12.75">
      <c r="B23" s="1" t="s">
        <v>738</v>
      </c>
      <c r="C23" s="1" t="s">
        <v>331</v>
      </c>
      <c r="D23" s="1">
        <v>830</v>
      </c>
      <c r="E23" s="1">
        <f t="shared" si="0"/>
        <v>30</v>
      </c>
      <c r="F23" s="1"/>
      <c r="G23" s="1"/>
      <c r="H23" s="1">
        <v>7</v>
      </c>
      <c r="I23" s="1">
        <v>4</v>
      </c>
      <c r="J23" s="1">
        <v>6</v>
      </c>
      <c r="K23" s="1">
        <v>6</v>
      </c>
      <c r="L23" s="1">
        <v>7</v>
      </c>
    </row>
    <row r="24" spans="2:12" ht="12.75">
      <c r="B24" s="1" t="s">
        <v>739</v>
      </c>
      <c r="C24" s="1" t="s">
        <v>331</v>
      </c>
      <c r="D24" s="1">
        <v>850</v>
      </c>
      <c r="E24" s="1">
        <f t="shared" si="0"/>
        <v>32</v>
      </c>
      <c r="F24" s="1">
        <v>5</v>
      </c>
      <c r="G24" s="1"/>
      <c r="H24" s="1"/>
      <c r="I24" s="1">
        <v>4</v>
      </c>
      <c r="J24" s="1">
        <v>8</v>
      </c>
      <c r="K24" s="1">
        <v>8</v>
      </c>
      <c r="L24" s="1">
        <v>7</v>
      </c>
    </row>
    <row r="25" spans="2:12" ht="12.75">
      <c r="B25" s="1" t="s">
        <v>740</v>
      </c>
      <c r="C25" s="1" t="s">
        <v>331</v>
      </c>
      <c r="D25" s="1">
        <v>880</v>
      </c>
      <c r="E25" s="1">
        <f t="shared" si="0"/>
        <v>32</v>
      </c>
      <c r="F25" s="1">
        <v>7</v>
      </c>
      <c r="G25" s="1">
        <v>7</v>
      </c>
      <c r="H25" s="1">
        <v>7</v>
      </c>
      <c r="I25" s="1"/>
      <c r="J25" s="1"/>
      <c r="K25" s="1">
        <v>7</v>
      </c>
      <c r="L25" s="1">
        <v>4</v>
      </c>
    </row>
    <row r="26" spans="2:12" ht="12.75">
      <c r="B26" s="1" t="s">
        <v>741</v>
      </c>
      <c r="C26" s="1" t="s">
        <v>324</v>
      </c>
      <c r="D26" s="1">
        <v>850</v>
      </c>
      <c r="E26" s="1">
        <f t="shared" si="0"/>
        <v>29</v>
      </c>
      <c r="F26" s="1">
        <v>4</v>
      </c>
      <c r="G26" s="1">
        <v>8</v>
      </c>
      <c r="H26" s="1"/>
      <c r="I26" s="1"/>
      <c r="J26" s="1">
        <v>4</v>
      </c>
      <c r="K26" s="1">
        <v>8</v>
      </c>
      <c r="L26" s="1">
        <v>5</v>
      </c>
    </row>
    <row r="27" spans="2:12" ht="12.75">
      <c r="B27" s="1" t="s">
        <v>54</v>
      </c>
      <c r="C27" s="1" t="s">
        <v>324</v>
      </c>
      <c r="D27" s="1">
        <v>880</v>
      </c>
      <c r="E27" s="1">
        <f t="shared" si="0"/>
        <v>32</v>
      </c>
      <c r="F27" s="1">
        <v>5</v>
      </c>
      <c r="G27" s="1">
        <v>8</v>
      </c>
      <c r="H27" s="1">
        <v>8</v>
      </c>
      <c r="I27" s="1"/>
      <c r="J27" s="1"/>
      <c r="K27" s="1">
        <v>4</v>
      </c>
      <c r="L27" s="1">
        <v>7</v>
      </c>
    </row>
    <row r="28" spans="2:12" ht="12.75">
      <c r="B28" s="1" t="s">
        <v>742</v>
      </c>
      <c r="C28" s="1" t="s">
        <v>324</v>
      </c>
      <c r="D28" s="1">
        <v>830</v>
      </c>
      <c r="E28" s="1">
        <f t="shared" si="0"/>
        <v>34</v>
      </c>
      <c r="F28" s="1">
        <v>8</v>
      </c>
      <c r="G28" s="1">
        <v>7</v>
      </c>
      <c r="H28" s="1">
        <v>8</v>
      </c>
      <c r="I28" s="1">
        <v>5</v>
      </c>
      <c r="J28" s="1"/>
      <c r="K28" s="1"/>
      <c r="L28" s="1">
        <v>6</v>
      </c>
    </row>
    <row r="29" spans="2:12" ht="12.75">
      <c r="B29" s="1" t="s">
        <v>743</v>
      </c>
      <c r="C29" s="1" t="s">
        <v>744</v>
      </c>
      <c r="D29" s="1">
        <v>850</v>
      </c>
      <c r="E29" s="1">
        <f t="shared" si="0"/>
        <v>22</v>
      </c>
      <c r="F29" s="1">
        <v>7</v>
      </c>
      <c r="G29" s="1">
        <v>6</v>
      </c>
      <c r="H29" s="1"/>
      <c r="I29" s="1">
        <v>5</v>
      </c>
      <c r="J29" s="1">
        <v>4</v>
      </c>
      <c r="K29" s="1"/>
      <c r="L29" s="1"/>
    </row>
    <row r="30" spans="2:12" ht="12.75">
      <c r="B30" s="1" t="s">
        <v>745</v>
      </c>
      <c r="C30" s="1" t="s">
        <v>744</v>
      </c>
      <c r="D30" s="1">
        <v>850</v>
      </c>
      <c r="E30" s="1">
        <f t="shared" si="0"/>
        <v>27</v>
      </c>
      <c r="F30" s="1">
        <v>4</v>
      </c>
      <c r="G30" s="1"/>
      <c r="H30" s="1"/>
      <c r="I30" s="1">
        <v>7</v>
      </c>
      <c r="J30" s="1">
        <v>7</v>
      </c>
      <c r="K30" s="1">
        <v>5</v>
      </c>
      <c r="L30" s="1">
        <v>4</v>
      </c>
    </row>
    <row r="31" spans="2:12" ht="12.75">
      <c r="B31" s="1" t="s">
        <v>746</v>
      </c>
      <c r="C31" s="1" t="s">
        <v>744</v>
      </c>
      <c r="D31" s="1">
        <v>880</v>
      </c>
      <c r="E31" s="1">
        <f t="shared" si="0"/>
        <v>36</v>
      </c>
      <c r="F31" s="1"/>
      <c r="G31" s="1"/>
      <c r="H31" s="1">
        <v>8</v>
      </c>
      <c r="I31" s="1">
        <v>7</v>
      </c>
      <c r="J31" s="1">
        <v>6</v>
      </c>
      <c r="K31" s="1">
        <v>7</v>
      </c>
      <c r="L31" s="1">
        <v>8</v>
      </c>
    </row>
    <row r="32" spans="2:12" ht="12.75">
      <c r="B32" s="1" t="s">
        <v>747</v>
      </c>
      <c r="C32" s="1" t="s">
        <v>337</v>
      </c>
      <c r="D32" s="1">
        <v>830</v>
      </c>
      <c r="E32" s="1">
        <f t="shared" si="0"/>
        <v>25</v>
      </c>
      <c r="F32" s="1"/>
      <c r="G32" s="1"/>
      <c r="H32" s="1">
        <v>8</v>
      </c>
      <c r="I32" s="1">
        <v>6</v>
      </c>
      <c r="J32" s="1"/>
      <c r="K32" s="1">
        <v>5</v>
      </c>
      <c r="L32" s="1">
        <v>6</v>
      </c>
    </row>
    <row r="33" spans="2:12" ht="12.75">
      <c r="B33" s="1" t="s">
        <v>748</v>
      </c>
      <c r="C33" s="1" t="s">
        <v>337</v>
      </c>
      <c r="D33" s="1">
        <v>830</v>
      </c>
      <c r="E33" s="1">
        <f t="shared" si="0"/>
        <v>26</v>
      </c>
      <c r="F33" s="1">
        <v>4</v>
      </c>
      <c r="G33" s="1">
        <v>5</v>
      </c>
      <c r="H33" s="1">
        <v>4</v>
      </c>
      <c r="I33" s="1">
        <v>6</v>
      </c>
      <c r="J33" s="1"/>
      <c r="K33" s="1"/>
      <c r="L33" s="1">
        <v>7</v>
      </c>
    </row>
    <row r="34" spans="2:12" ht="12.75">
      <c r="B34" s="1" t="s">
        <v>749</v>
      </c>
      <c r="C34" s="1" t="s">
        <v>337</v>
      </c>
      <c r="D34" s="1">
        <v>830</v>
      </c>
      <c r="E34" s="1">
        <f t="shared" si="0"/>
        <v>27</v>
      </c>
      <c r="F34" s="1">
        <v>4</v>
      </c>
      <c r="G34" s="1">
        <v>5</v>
      </c>
      <c r="H34" s="1"/>
      <c r="I34" s="1"/>
      <c r="J34" s="1">
        <v>6</v>
      </c>
      <c r="K34" s="1">
        <v>6</v>
      </c>
      <c r="L34" s="1">
        <v>6</v>
      </c>
    </row>
    <row r="35" spans="2:12" ht="12.75">
      <c r="B35" s="1" t="s">
        <v>56</v>
      </c>
      <c r="C35" s="1" t="s">
        <v>337</v>
      </c>
      <c r="D35" s="1">
        <v>830</v>
      </c>
      <c r="E35" s="1">
        <f t="shared" si="0"/>
        <v>30</v>
      </c>
      <c r="F35" s="1">
        <v>6</v>
      </c>
      <c r="G35" s="1">
        <v>6</v>
      </c>
      <c r="H35" s="1">
        <v>4</v>
      </c>
      <c r="I35" s="1"/>
      <c r="J35" s="1"/>
      <c r="K35" s="1">
        <v>7</v>
      </c>
      <c r="L35" s="1">
        <v>7</v>
      </c>
    </row>
    <row r="36" spans="2:12" ht="12.75">
      <c r="B36" s="1" t="s">
        <v>750</v>
      </c>
      <c r="C36" s="1" t="s">
        <v>337</v>
      </c>
      <c r="D36" s="1">
        <v>830</v>
      </c>
      <c r="E36" s="1">
        <f t="shared" si="0"/>
        <v>34</v>
      </c>
      <c r="F36" s="1">
        <v>6</v>
      </c>
      <c r="G36" s="1">
        <v>7</v>
      </c>
      <c r="H36" s="1">
        <v>7</v>
      </c>
      <c r="I36" s="1">
        <v>6</v>
      </c>
      <c r="J36" s="1">
        <v>8</v>
      </c>
      <c r="K36" s="1"/>
      <c r="L36" s="1"/>
    </row>
    <row r="37" spans="2:12" ht="12.75">
      <c r="B37" s="1" t="s">
        <v>751</v>
      </c>
      <c r="C37" s="1" t="s">
        <v>752</v>
      </c>
      <c r="D37" s="1">
        <v>850</v>
      </c>
      <c r="E37" s="1">
        <f t="shared" si="0"/>
        <v>29</v>
      </c>
      <c r="F37" s="1">
        <v>5</v>
      </c>
      <c r="G37" s="1"/>
      <c r="H37" s="1"/>
      <c r="I37" s="1">
        <v>8</v>
      </c>
      <c r="J37" s="1">
        <v>5</v>
      </c>
      <c r="K37" s="1">
        <v>4</v>
      </c>
      <c r="L37" s="1">
        <v>7</v>
      </c>
    </row>
    <row r="38" spans="2:12" ht="12.75">
      <c r="B38" s="1" t="s">
        <v>753</v>
      </c>
      <c r="C38" s="1" t="s">
        <v>752</v>
      </c>
      <c r="D38" s="1">
        <v>830</v>
      </c>
      <c r="E38" s="1">
        <f t="shared" si="0"/>
        <v>29</v>
      </c>
      <c r="F38" s="1">
        <v>7</v>
      </c>
      <c r="G38" s="1">
        <v>7</v>
      </c>
      <c r="H38" s="1"/>
      <c r="I38" s="1"/>
      <c r="J38" s="1">
        <v>5</v>
      </c>
      <c r="K38" s="1">
        <v>5</v>
      </c>
      <c r="L38" s="1">
        <v>5</v>
      </c>
    </row>
    <row r="39" spans="2:12" ht="12.75">
      <c r="B39" s="1" t="s">
        <v>754</v>
      </c>
      <c r="C39" s="1" t="s">
        <v>752</v>
      </c>
      <c r="D39" s="1">
        <v>850</v>
      </c>
      <c r="E39" s="1">
        <f t="shared" si="0"/>
        <v>29</v>
      </c>
      <c r="F39" s="1">
        <v>5</v>
      </c>
      <c r="G39" s="1">
        <v>6</v>
      </c>
      <c r="H39" s="1">
        <v>5</v>
      </c>
      <c r="I39" s="1"/>
      <c r="J39" s="1"/>
      <c r="K39" s="1">
        <v>8</v>
      </c>
      <c r="L39" s="1">
        <v>5</v>
      </c>
    </row>
    <row r="40" spans="2:12" ht="12.75">
      <c r="B40" s="1" t="s">
        <v>755</v>
      </c>
      <c r="C40" s="1" t="s">
        <v>752</v>
      </c>
      <c r="D40" s="1">
        <v>880</v>
      </c>
      <c r="E40" s="1">
        <f t="shared" si="0"/>
        <v>34</v>
      </c>
      <c r="F40" s="1">
        <v>8</v>
      </c>
      <c r="G40" s="1">
        <v>7</v>
      </c>
      <c r="H40" s="1">
        <v>8</v>
      </c>
      <c r="I40" s="1">
        <v>5</v>
      </c>
      <c r="J40" s="1"/>
      <c r="K40" s="1"/>
      <c r="L40" s="1">
        <v>6</v>
      </c>
    </row>
    <row r="41" spans="2:12" ht="12.75">
      <c r="B41" s="1" t="s">
        <v>756</v>
      </c>
      <c r="C41" s="1" t="s">
        <v>757</v>
      </c>
      <c r="D41" s="1">
        <v>880</v>
      </c>
      <c r="E41" s="1">
        <f t="shared" si="0"/>
        <v>29</v>
      </c>
      <c r="F41" s="1">
        <v>7</v>
      </c>
      <c r="G41" s="1"/>
      <c r="H41" s="1"/>
      <c r="I41" s="1">
        <v>4</v>
      </c>
      <c r="J41" s="1">
        <v>6</v>
      </c>
      <c r="K41" s="1">
        <v>6</v>
      </c>
      <c r="L41" s="1">
        <v>6</v>
      </c>
    </row>
    <row r="42" spans="2:12" ht="12.75">
      <c r="B42" s="1" t="s">
        <v>758</v>
      </c>
      <c r="C42" s="1" t="s">
        <v>757</v>
      </c>
      <c r="D42" s="1">
        <v>830</v>
      </c>
      <c r="E42" s="1">
        <f t="shared" si="0"/>
        <v>31</v>
      </c>
      <c r="F42" s="1"/>
      <c r="G42" s="1"/>
      <c r="H42" s="1">
        <v>5</v>
      </c>
      <c r="I42" s="1">
        <v>7</v>
      </c>
      <c r="J42" s="1">
        <v>6</v>
      </c>
      <c r="K42" s="1">
        <v>8</v>
      </c>
      <c r="L42" s="1">
        <v>5</v>
      </c>
    </row>
    <row r="43" spans="2:12" ht="12.75">
      <c r="B43" s="1" t="s">
        <v>759</v>
      </c>
      <c r="C43" s="1" t="s">
        <v>757</v>
      </c>
      <c r="D43" s="1">
        <v>850</v>
      </c>
      <c r="E43" s="1">
        <f t="shared" si="0"/>
        <v>31</v>
      </c>
      <c r="F43" s="1">
        <v>7</v>
      </c>
      <c r="G43" s="1">
        <v>7</v>
      </c>
      <c r="H43" s="1">
        <v>5</v>
      </c>
      <c r="I43" s="1">
        <v>7</v>
      </c>
      <c r="J43" s="1">
        <v>5</v>
      </c>
      <c r="K43" s="1"/>
      <c r="L43" s="1"/>
    </row>
    <row r="44" spans="2:12" ht="12.75">
      <c r="B44" s="1" t="s">
        <v>760</v>
      </c>
      <c r="C44" s="1" t="s">
        <v>757</v>
      </c>
      <c r="D44" s="1">
        <v>830</v>
      </c>
      <c r="E44" s="1">
        <f t="shared" si="0"/>
        <v>33</v>
      </c>
      <c r="F44" s="1">
        <v>4</v>
      </c>
      <c r="G44" s="1">
        <v>7</v>
      </c>
      <c r="H44" s="1"/>
      <c r="I44" s="1"/>
      <c r="J44" s="1">
        <v>6</v>
      </c>
      <c r="K44" s="1">
        <v>8</v>
      </c>
      <c r="L44" s="1">
        <v>8</v>
      </c>
    </row>
    <row r="45" spans="2:12" ht="12.75">
      <c r="B45" s="1" t="s">
        <v>761</v>
      </c>
      <c r="C45" s="1" t="s">
        <v>762</v>
      </c>
      <c r="D45" s="1">
        <v>880</v>
      </c>
      <c r="E45" s="1">
        <f t="shared" si="0"/>
        <v>22</v>
      </c>
      <c r="F45" s="1">
        <v>5</v>
      </c>
      <c r="G45" s="1"/>
      <c r="H45" s="1">
        <v>4</v>
      </c>
      <c r="I45" s="1"/>
      <c r="J45" s="1"/>
      <c r="K45" s="1">
        <v>7</v>
      </c>
      <c r="L45" s="1">
        <v>6</v>
      </c>
    </row>
    <row r="46" spans="2:12" ht="12.75">
      <c r="B46" s="1" t="s">
        <v>763</v>
      </c>
      <c r="C46" s="1" t="s">
        <v>762</v>
      </c>
      <c r="D46" s="1">
        <v>880</v>
      </c>
      <c r="E46" s="1">
        <f t="shared" si="0"/>
        <v>30</v>
      </c>
      <c r="F46" s="1">
        <v>4</v>
      </c>
      <c r="G46" s="1">
        <v>4</v>
      </c>
      <c r="H46" s="1">
        <v>7</v>
      </c>
      <c r="I46" s="1">
        <v>7</v>
      </c>
      <c r="J46" s="1"/>
      <c r="K46" s="1"/>
      <c r="L46" s="1">
        <v>8</v>
      </c>
    </row>
    <row r="47" spans="2:12" ht="12.75">
      <c r="B47" s="1" t="s">
        <v>764</v>
      </c>
      <c r="C47" s="1" t="s">
        <v>762</v>
      </c>
      <c r="D47" s="1">
        <v>880</v>
      </c>
      <c r="E47" s="1">
        <f t="shared" si="0"/>
        <v>32</v>
      </c>
      <c r="F47" s="1">
        <v>8</v>
      </c>
      <c r="G47" s="1">
        <v>6</v>
      </c>
      <c r="H47" s="1">
        <v>5</v>
      </c>
      <c r="I47" s="1">
        <v>6</v>
      </c>
      <c r="J47" s="1">
        <v>7</v>
      </c>
      <c r="K47" s="1"/>
      <c r="L47" s="1"/>
    </row>
    <row r="48" spans="2:12" ht="12.75">
      <c r="B48" s="1" t="s">
        <v>765</v>
      </c>
      <c r="C48" s="1" t="s">
        <v>766</v>
      </c>
      <c r="D48" s="1">
        <v>850</v>
      </c>
      <c r="E48" s="1">
        <f t="shared" si="0"/>
        <v>16</v>
      </c>
      <c r="F48" s="1">
        <v>4</v>
      </c>
      <c r="G48" s="1"/>
      <c r="H48" s="1"/>
      <c r="I48" s="1">
        <v>8</v>
      </c>
      <c r="J48" s="1"/>
      <c r="K48" s="1"/>
      <c r="L48" s="1">
        <v>4</v>
      </c>
    </row>
    <row r="49" spans="2:12" ht="12.75">
      <c r="B49" s="1" t="s">
        <v>767</v>
      </c>
      <c r="C49" s="1" t="s">
        <v>766</v>
      </c>
      <c r="D49" s="1">
        <v>830</v>
      </c>
      <c r="E49" s="1">
        <f t="shared" si="0"/>
        <v>29</v>
      </c>
      <c r="F49" s="1"/>
      <c r="G49" s="1"/>
      <c r="H49" s="1">
        <v>4</v>
      </c>
      <c r="I49" s="1">
        <v>8</v>
      </c>
      <c r="J49" s="1">
        <v>6</v>
      </c>
      <c r="K49" s="1">
        <v>6</v>
      </c>
      <c r="L49" s="1">
        <v>5</v>
      </c>
    </row>
  </sheetData>
  <mergeCells count="1">
    <mergeCell ref="B2:L2"/>
  </mergeCells>
  <printOptions/>
  <pageMargins left="0.75" right="0.75" top="1" bottom="1" header="0.512" footer="0.512"/>
  <pageSetup orientation="portrait" paperSize="9" r:id="rId1"/>
</worksheet>
</file>

<file path=xl/worksheets/sheet31.xml><?xml version="1.0" encoding="utf-8"?>
<worksheet xmlns="http://schemas.openxmlformats.org/spreadsheetml/2006/main" xmlns:r="http://schemas.openxmlformats.org/officeDocument/2006/relationships">
  <sheetPr codeName="Sheet35"/>
  <dimension ref="A1:L67"/>
  <sheetViews>
    <sheetView workbookViewId="0" topLeftCell="A1">
      <selection activeCell="A1" sqref="A1"/>
    </sheetView>
  </sheetViews>
  <sheetFormatPr defaultColWidth="9.00390625" defaultRowHeight="13.5"/>
  <cols>
    <col min="2" max="2" width="11.625" style="0" customWidth="1"/>
    <col min="3" max="3" width="11.375" style="0" bestFit="1" customWidth="1"/>
    <col min="6" max="11" width="3.50390625" style="0" bestFit="1" customWidth="1"/>
    <col min="12" max="12" width="3.375" style="0" bestFit="1" customWidth="1"/>
  </cols>
  <sheetData>
    <row r="1" ht="12.75">
      <c r="A1" t="s">
        <v>768</v>
      </c>
    </row>
    <row r="5" ht="12.75">
      <c r="B5" t="s">
        <v>769</v>
      </c>
    </row>
    <row r="6" spans="2:12" ht="12.75">
      <c r="B6" s="670" t="s">
        <v>435</v>
      </c>
      <c r="C6" s="670" t="s">
        <v>719</v>
      </c>
      <c r="D6" s="670" t="s">
        <v>265</v>
      </c>
      <c r="E6" s="670" t="s">
        <v>720</v>
      </c>
      <c r="F6" s="670" t="s">
        <v>234</v>
      </c>
      <c r="G6" s="670" t="s">
        <v>227</v>
      </c>
      <c r="H6" s="670" t="s">
        <v>228</v>
      </c>
      <c r="I6" s="670" t="s">
        <v>229</v>
      </c>
      <c r="J6" s="670" t="s">
        <v>230</v>
      </c>
      <c r="K6" s="670" t="s">
        <v>262</v>
      </c>
      <c r="L6" s="670" t="s">
        <v>263</v>
      </c>
    </row>
    <row r="7" spans="2:12" ht="12.75">
      <c r="B7" s="1" t="s">
        <v>55</v>
      </c>
      <c r="C7" s="1" t="s">
        <v>725</v>
      </c>
      <c r="D7" s="1">
        <v>830</v>
      </c>
      <c r="E7" s="1">
        <v>22</v>
      </c>
      <c r="F7" s="1">
        <v>8</v>
      </c>
      <c r="G7" s="1">
        <v>8</v>
      </c>
      <c r="H7" s="1"/>
      <c r="I7" s="1"/>
      <c r="J7" s="1">
        <v>6</v>
      </c>
      <c r="K7" s="1"/>
      <c r="L7" s="1"/>
    </row>
    <row r="8" spans="2:12" ht="12.75">
      <c r="B8" s="1" t="s">
        <v>737</v>
      </c>
      <c r="C8" s="1" t="s">
        <v>331</v>
      </c>
      <c r="D8" s="1">
        <v>880</v>
      </c>
      <c r="E8" s="1">
        <v>24</v>
      </c>
      <c r="F8" s="1">
        <v>5</v>
      </c>
      <c r="G8" s="1">
        <v>8</v>
      </c>
      <c r="H8" s="1"/>
      <c r="I8" s="1">
        <v>6</v>
      </c>
      <c r="J8" s="1">
        <v>5</v>
      </c>
      <c r="K8" s="1"/>
      <c r="L8" s="1"/>
    </row>
    <row r="9" spans="2:12" ht="12.75">
      <c r="B9" s="1" t="s">
        <v>743</v>
      </c>
      <c r="C9" s="1" t="s">
        <v>744</v>
      </c>
      <c r="D9" s="1">
        <v>850</v>
      </c>
      <c r="E9" s="1">
        <v>22</v>
      </c>
      <c r="F9" s="1">
        <v>7</v>
      </c>
      <c r="G9" s="1">
        <v>6</v>
      </c>
      <c r="H9" s="1"/>
      <c r="I9" s="1">
        <v>5</v>
      </c>
      <c r="J9" s="1">
        <v>4</v>
      </c>
      <c r="K9" s="1"/>
      <c r="L9" s="1"/>
    </row>
    <row r="10" spans="2:12" ht="12.75">
      <c r="B10" s="1" t="s">
        <v>761</v>
      </c>
      <c r="C10" s="1" t="s">
        <v>762</v>
      </c>
      <c r="D10" s="1">
        <v>880</v>
      </c>
      <c r="E10" s="1">
        <v>22</v>
      </c>
      <c r="F10" s="1">
        <v>5</v>
      </c>
      <c r="G10" s="1"/>
      <c r="H10" s="1">
        <v>4</v>
      </c>
      <c r="I10" s="1"/>
      <c r="J10" s="1"/>
      <c r="K10" s="1">
        <v>7</v>
      </c>
      <c r="L10" s="1">
        <v>6</v>
      </c>
    </row>
    <row r="11" spans="2:12" ht="12.75">
      <c r="B11" s="1" t="s">
        <v>765</v>
      </c>
      <c r="C11" s="1" t="s">
        <v>766</v>
      </c>
      <c r="D11" s="1">
        <v>850</v>
      </c>
      <c r="E11" s="1">
        <v>16</v>
      </c>
      <c r="F11" s="1">
        <v>4</v>
      </c>
      <c r="G11" s="1"/>
      <c r="H11" s="1"/>
      <c r="I11" s="1">
        <v>8</v>
      </c>
      <c r="J11" s="1"/>
      <c r="K11" s="1"/>
      <c r="L11" s="1">
        <v>4</v>
      </c>
    </row>
    <row r="14" ht="12.75">
      <c r="B14" t="s">
        <v>770</v>
      </c>
    </row>
    <row r="15" spans="2:12" ht="12.75">
      <c r="B15" s="670" t="s">
        <v>435</v>
      </c>
      <c r="C15" s="670" t="s">
        <v>719</v>
      </c>
      <c r="D15" s="670" t="s">
        <v>265</v>
      </c>
      <c r="E15" s="670" t="s">
        <v>720</v>
      </c>
      <c r="F15" s="670" t="s">
        <v>234</v>
      </c>
      <c r="G15" s="670" t="s">
        <v>227</v>
      </c>
      <c r="H15" s="670" t="s">
        <v>228</v>
      </c>
      <c r="I15" s="670" t="s">
        <v>229</v>
      </c>
      <c r="J15" s="670" t="s">
        <v>230</v>
      </c>
      <c r="K15" s="670" t="s">
        <v>262</v>
      </c>
      <c r="L15" s="670" t="s">
        <v>263</v>
      </c>
    </row>
    <row r="16" spans="3:12" ht="12.75">
      <c r="C16" t="s">
        <v>771</v>
      </c>
      <c r="K16" t="s">
        <v>772</v>
      </c>
      <c r="L16" t="s">
        <v>772</v>
      </c>
    </row>
    <row r="17" spans="4:10" ht="12.75">
      <c r="D17">
        <v>850</v>
      </c>
      <c r="F17" t="s">
        <v>772</v>
      </c>
      <c r="G17" t="s">
        <v>772</v>
      </c>
      <c r="H17" t="s">
        <v>772</v>
      </c>
      <c r="I17" t="s">
        <v>772</v>
      </c>
      <c r="J17" t="s">
        <v>772</v>
      </c>
    </row>
    <row r="19" ht="12.75">
      <c r="B19" t="s">
        <v>773</v>
      </c>
    </row>
    <row r="20" spans="2:12" ht="12.75">
      <c r="B20" s="670" t="s">
        <v>435</v>
      </c>
      <c r="C20" s="670" t="s">
        <v>719</v>
      </c>
      <c r="D20" s="670" t="s">
        <v>265</v>
      </c>
      <c r="E20" s="670" t="s">
        <v>720</v>
      </c>
      <c r="F20" s="670" t="s">
        <v>234</v>
      </c>
      <c r="G20" s="670" t="s">
        <v>227</v>
      </c>
      <c r="H20" s="670" t="s">
        <v>228</v>
      </c>
      <c r="I20" s="670" t="s">
        <v>229</v>
      </c>
      <c r="J20" s="670" t="s">
        <v>230</v>
      </c>
      <c r="K20" s="670" t="s">
        <v>262</v>
      </c>
      <c r="L20" s="670" t="s">
        <v>263</v>
      </c>
    </row>
    <row r="21" spans="2:12" ht="12.75">
      <c r="B21" s="1" t="s">
        <v>727</v>
      </c>
      <c r="C21" s="1" t="s">
        <v>725</v>
      </c>
      <c r="D21" s="1">
        <v>880</v>
      </c>
      <c r="E21" s="1">
        <v>29</v>
      </c>
      <c r="F21" s="1">
        <v>8</v>
      </c>
      <c r="G21" s="1">
        <v>5</v>
      </c>
      <c r="H21" s="1">
        <v>5</v>
      </c>
      <c r="I21" s="1"/>
      <c r="J21" s="1"/>
      <c r="K21" s="1">
        <v>5</v>
      </c>
      <c r="L21" s="1">
        <v>6</v>
      </c>
    </row>
    <row r="22" spans="2:12" ht="12.75">
      <c r="B22" s="1" t="s">
        <v>732</v>
      </c>
      <c r="C22" s="1" t="s">
        <v>731</v>
      </c>
      <c r="D22" s="1">
        <v>850</v>
      </c>
      <c r="E22" s="1">
        <v>26</v>
      </c>
      <c r="F22" s="1">
        <v>4</v>
      </c>
      <c r="G22" s="1">
        <v>4</v>
      </c>
      <c r="H22" s="1">
        <v>5</v>
      </c>
      <c r="I22" s="1">
        <v>6</v>
      </c>
      <c r="J22" s="1">
        <v>7</v>
      </c>
      <c r="K22" s="1"/>
      <c r="L22" s="1"/>
    </row>
    <row r="23" spans="2:12" ht="12.75">
      <c r="B23" s="1" t="s">
        <v>745</v>
      </c>
      <c r="C23" s="1" t="s">
        <v>744</v>
      </c>
      <c r="D23" s="1">
        <v>850</v>
      </c>
      <c r="E23" s="1">
        <v>27</v>
      </c>
      <c r="F23" s="1">
        <v>4</v>
      </c>
      <c r="G23" s="1"/>
      <c r="H23" s="1"/>
      <c r="I23" s="1">
        <v>7</v>
      </c>
      <c r="J23" s="1">
        <v>7</v>
      </c>
      <c r="K23" s="1">
        <v>5</v>
      </c>
      <c r="L23" s="1">
        <v>4</v>
      </c>
    </row>
    <row r="24" spans="2:12" ht="12.75">
      <c r="B24" s="1" t="s">
        <v>746</v>
      </c>
      <c r="C24" s="1" t="s">
        <v>744</v>
      </c>
      <c r="D24" s="1">
        <v>880</v>
      </c>
      <c r="E24" s="1">
        <v>36</v>
      </c>
      <c r="F24" s="1"/>
      <c r="G24" s="1"/>
      <c r="H24" s="1">
        <v>8</v>
      </c>
      <c r="I24" s="1">
        <v>7</v>
      </c>
      <c r="J24" s="1">
        <v>6</v>
      </c>
      <c r="K24" s="1">
        <v>7</v>
      </c>
      <c r="L24" s="1">
        <v>8</v>
      </c>
    </row>
    <row r="25" spans="2:12" ht="12.75">
      <c r="B25" s="1" t="s">
        <v>751</v>
      </c>
      <c r="C25" s="1" t="s">
        <v>752</v>
      </c>
      <c r="D25" s="1">
        <v>850</v>
      </c>
      <c r="E25" s="1">
        <v>29</v>
      </c>
      <c r="F25" s="1">
        <v>5</v>
      </c>
      <c r="G25" s="1"/>
      <c r="H25" s="1"/>
      <c r="I25" s="1">
        <v>8</v>
      </c>
      <c r="J25" s="1">
        <v>5</v>
      </c>
      <c r="K25" s="1">
        <v>4</v>
      </c>
      <c r="L25" s="1">
        <v>7</v>
      </c>
    </row>
    <row r="26" spans="2:12" ht="12.75">
      <c r="B26" s="1" t="s">
        <v>753</v>
      </c>
      <c r="C26" s="1" t="s">
        <v>752</v>
      </c>
      <c r="D26" s="1">
        <v>830</v>
      </c>
      <c r="E26" s="1">
        <v>29</v>
      </c>
      <c r="F26" s="1">
        <v>7</v>
      </c>
      <c r="G26" s="1">
        <v>7</v>
      </c>
      <c r="H26" s="1"/>
      <c r="I26" s="1"/>
      <c r="J26" s="1">
        <v>5</v>
      </c>
      <c r="K26" s="1">
        <v>5</v>
      </c>
      <c r="L26" s="1">
        <v>5</v>
      </c>
    </row>
    <row r="27" spans="2:12" ht="12.75">
      <c r="B27" s="1" t="s">
        <v>754</v>
      </c>
      <c r="C27" s="1" t="s">
        <v>752</v>
      </c>
      <c r="D27" s="1">
        <v>850</v>
      </c>
      <c r="E27" s="1">
        <v>29</v>
      </c>
      <c r="F27" s="1">
        <v>5</v>
      </c>
      <c r="G27" s="1">
        <v>6</v>
      </c>
      <c r="H27" s="1">
        <v>5</v>
      </c>
      <c r="I27" s="1"/>
      <c r="J27" s="1"/>
      <c r="K27" s="1">
        <v>8</v>
      </c>
      <c r="L27" s="1">
        <v>5</v>
      </c>
    </row>
    <row r="28" spans="2:12" ht="12.75">
      <c r="B28" s="1" t="s">
        <v>759</v>
      </c>
      <c r="C28" s="1" t="s">
        <v>757</v>
      </c>
      <c r="D28" s="1">
        <v>850</v>
      </c>
      <c r="E28" s="1">
        <v>31</v>
      </c>
      <c r="F28" s="1">
        <v>7</v>
      </c>
      <c r="G28" s="1">
        <v>7</v>
      </c>
      <c r="H28" s="1">
        <v>5</v>
      </c>
      <c r="I28" s="1">
        <v>7</v>
      </c>
      <c r="J28" s="1">
        <v>5</v>
      </c>
      <c r="K28" s="1"/>
      <c r="L28" s="1"/>
    </row>
    <row r="29" spans="2:12" ht="12.75">
      <c r="B29" s="1" t="s">
        <v>767</v>
      </c>
      <c r="C29" s="1" t="s">
        <v>766</v>
      </c>
      <c r="D29" s="1">
        <v>830</v>
      </c>
      <c r="E29" s="1">
        <v>29</v>
      </c>
      <c r="F29" s="1"/>
      <c r="G29" s="1"/>
      <c r="H29" s="1">
        <v>4</v>
      </c>
      <c r="I29" s="1">
        <v>8</v>
      </c>
      <c r="J29" s="1">
        <v>6</v>
      </c>
      <c r="K29" s="1">
        <v>6</v>
      </c>
      <c r="L29" s="1">
        <v>5</v>
      </c>
    </row>
    <row r="32" ht="13.5" thickBot="1">
      <c r="B32" t="s">
        <v>774</v>
      </c>
    </row>
    <row r="33" spans="2:4" ht="13.5" thickBot="1">
      <c r="B33" s="671" t="s">
        <v>265</v>
      </c>
      <c r="C33" s="672" t="s">
        <v>719</v>
      </c>
      <c r="D33" s="673" t="s">
        <v>720</v>
      </c>
    </row>
    <row r="34" spans="2:4" ht="12.75">
      <c r="B34" s="674" t="s">
        <v>775</v>
      </c>
      <c r="C34" s="675" t="s">
        <v>776</v>
      </c>
      <c r="D34" s="676">
        <v>92</v>
      </c>
    </row>
    <row r="35" spans="2:4" ht="12.75">
      <c r="B35" s="677"/>
      <c r="C35" s="446" t="s">
        <v>777</v>
      </c>
      <c r="D35" s="678">
        <v>29</v>
      </c>
    </row>
    <row r="36" spans="2:4" ht="12.75">
      <c r="B36" s="677"/>
      <c r="C36" s="446" t="s">
        <v>778</v>
      </c>
      <c r="D36" s="678">
        <v>63</v>
      </c>
    </row>
    <row r="37" spans="2:4" ht="12.75">
      <c r="B37" s="677"/>
      <c r="C37" s="446" t="s">
        <v>779</v>
      </c>
      <c r="D37" s="678">
        <v>29</v>
      </c>
    </row>
    <row r="38" spans="2:4" ht="12.75">
      <c r="B38" s="677"/>
      <c r="C38" s="446" t="s">
        <v>780</v>
      </c>
      <c r="D38" s="678">
        <v>26</v>
      </c>
    </row>
    <row r="39" spans="2:4" ht="12.75">
      <c r="B39" s="677"/>
      <c r="C39" s="446" t="s">
        <v>781</v>
      </c>
      <c r="D39" s="678">
        <v>56</v>
      </c>
    </row>
    <row r="40" spans="2:4" ht="12.75">
      <c r="B40" s="677"/>
      <c r="C40" s="446" t="s">
        <v>782</v>
      </c>
      <c r="D40" s="678">
        <v>32</v>
      </c>
    </row>
    <row r="41" spans="2:4" ht="12.75">
      <c r="B41" s="677"/>
      <c r="C41" s="446" t="s">
        <v>783</v>
      </c>
      <c r="D41" s="678">
        <v>36</v>
      </c>
    </row>
    <row r="42" spans="2:4" ht="12.75">
      <c r="B42" s="677"/>
      <c r="C42" s="446" t="s">
        <v>784</v>
      </c>
      <c r="D42" s="678">
        <v>34</v>
      </c>
    </row>
    <row r="43" spans="2:4" ht="12.75">
      <c r="B43" s="677"/>
      <c r="C43" s="446" t="s">
        <v>785</v>
      </c>
      <c r="D43" s="678">
        <v>29</v>
      </c>
    </row>
    <row r="44" spans="2:4" ht="12.75">
      <c r="B44" s="677"/>
      <c r="C44" s="446" t="s">
        <v>786</v>
      </c>
      <c r="D44" s="678">
        <v>84</v>
      </c>
    </row>
    <row r="45" spans="2:4" ht="13.5" thickBot="1">
      <c r="B45" s="679"/>
      <c r="C45" s="680" t="s">
        <v>100</v>
      </c>
      <c r="D45" s="681">
        <v>510</v>
      </c>
    </row>
    <row r="46" spans="2:4" ht="12.75">
      <c r="B46" s="626" t="s">
        <v>787</v>
      </c>
      <c r="C46" s="682" t="s">
        <v>777</v>
      </c>
      <c r="D46" s="683">
        <v>25</v>
      </c>
    </row>
    <row r="47" spans="2:4" ht="12.75">
      <c r="B47" s="684"/>
      <c r="C47" s="446" t="s">
        <v>778</v>
      </c>
      <c r="D47" s="678">
        <v>28</v>
      </c>
    </row>
    <row r="48" spans="2:4" ht="12.75">
      <c r="B48" s="684"/>
      <c r="C48" s="446" t="s">
        <v>779</v>
      </c>
      <c r="D48" s="678">
        <v>26</v>
      </c>
    </row>
    <row r="49" spans="2:4" ht="12.75">
      <c r="B49" s="684"/>
      <c r="C49" s="446" t="s">
        <v>780</v>
      </c>
      <c r="D49" s="678">
        <v>26</v>
      </c>
    </row>
    <row r="50" spans="2:4" ht="12.75">
      <c r="B50" s="684"/>
      <c r="C50" s="446" t="s">
        <v>781</v>
      </c>
      <c r="D50" s="678">
        <v>59</v>
      </c>
    </row>
    <row r="51" spans="2:4" ht="12.75">
      <c r="B51" s="684"/>
      <c r="C51" s="446" t="s">
        <v>782</v>
      </c>
      <c r="D51" s="678">
        <v>29</v>
      </c>
    </row>
    <row r="52" spans="2:4" ht="12.75">
      <c r="B52" s="684"/>
      <c r="C52" s="446" t="s">
        <v>783</v>
      </c>
      <c r="D52" s="678">
        <v>49</v>
      </c>
    </row>
    <row r="53" spans="2:4" ht="12.75">
      <c r="B53" s="684"/>
      <c r="C53" s="446" t="s">
        <v>784</v>
      </c>
      <c r="D53" s="678">
        <v>58</v>
      </c>
    </row>
    <row r="54" spans="2:4" ht="12.75">
      <c r="B54" s="684"/>
      <c r="C54" s="446" t="s">
        <v>785</v>
      </c>
      <c r="D54" s="678">
        <v>31</v>
      </c>
    </row>
    <row r="55" spans="2:4" ht="12.75">
      <c r="B55" s="684"/>
      <c r="C55" s="446" t="s">
        <v>788</v>
      </c>
      <c r="D55" s="678">
        <v>16</v>
      </c>
    </row>
    <row r="56" spans="2:4" ht="13.5" thickBot="1">
      <c r="B56" s="685"/>
      <c r="C56" s="686" t="s">
        <v>100</v>
      </c>
      <c r="D56" s="687">
        <v>347</v>
      </c>
    </row>
    <row r="57" spans="2:4" ht="12.75">
      <c r="B57" s="688" t="s">
        <v>789</v>
      </c>
      <c r="C57" s="689" t="s">
        <v>777</v>
      </c>
      <c r="D57" s="676">
        <v>22</v>
      </c>
    </row>
    <row r="58" spans="2:4" ht="12.75">
      <c r="B58" s="684"/>
      <c r="C58" s="446" t="s">
        <v>779</v>
      </c>
      <c r="D58" s="678">
        <v>25</v>
      </c>
    </row>
    <row r="59" spans="2:4" ht="12.75">
      <c r="B59" s="684"/>
      <c r="C59" s="446" t="s">
        <v>780</v>
      </c>
      <c r="D59" s="678">
        <v>36</v>
      </c>
    </row>
    <row r="60" spans="2:4" ht="12.75">
      <c r="B60" s="684"/>
      <c r="C60" s="446" t="s">
        <v>781</v>
      </c>
      <c r="D60" s="678">
        <v>30</v>
      </c>
    </row>
    <row r="61" spans="2:4" ht="12.75">
      <c r="B61" s="684"/>
      <c r="C61" s="446" t="s">
        <v>782</v>
      </c>
      <c r="D61" s="678">
        <v>34</v>
      </c>
    </row>
    <row r="62" spans="2:4" ht="12.75">
      <c r="B62" s="684"/>
      <c r="C62" s="446" t="s">
        <v>790</v>
      </c>
      <c r="D62" s="678">
        <v>142</v>
      </c>
    </row>
    <row r="63" spans="2:4" ht="12.75">
      <c r="B63" s="684"/>
      <c r="C63" s="446" t="s">
        <v>784</v>
      </c>
      <c r="D63" s="678">
        <v>29</v>
      </c>
    </row>
    <row r="64" spans="2:4" ht="12.75">
      <c r="B64" s="684"/>
      <c r="C64" s="446" t="s">
        <v>785</v>
      </c>
      <c r="D64" s="678">
        <v>64</v>
      </c>
    </row>
    <row r="65" spans="2:4" ht="12.75">
      <c r="B65" s="684"/>
      <c r="C65" s="446" t="s">
        <v>788</v>
      </c>
      <c r="D65" s="678">
        <v>29</v>
      </c>
    </row>
    <row r="66" spans="2:4" ht="13.5" thickBot="1">
      <c r="B66" s="629"/>
      <c r="C66" s="690" t="s">
        <v>100</v>
      </c>
      <c r="D66" s="691">
        <v>411</v>
      </c>
    </row>
    <row r="67" spans="2:4" ht="14.25" thickBot="1" thickTop="1">
      <c r="B67" s="692" t="s">
        <v>87</v>
      </c>
      <c r="C67" s="693"/>
      <c r="D67" s="694">
        <v>1268</v>
      </c>
    </row>
  </sheetData>
  <mergeCells count="4">
    <mergeCell ref="B34:B45"/>
    <mergeCell ref="B46:B56"/>
    <mergeCell ref="B57:B66"/>
    <mergeCell ref="B67:C67"/>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sheetPr codeName="Sheet36"/>
  <dimension ref="B2:L83"/>
  <sheetViews>
    <sheetView workbookViewId="0" topLeftCell="A1">
      <selection activeCell="A1" sqref="A1"/>
    </sheetView>
  </sheetViews>
  <sheetFormatPr defaultColWidth="9.00390625" defaultRowHeight="13.5" outlineLevelRow="3"/>
  <cols>
    <col min="2" max="2" width="11.625" style="0" bestFit="1" customWidth="1"/>
    <col min="3" max="3" width="9.625" style="0" bestFit="1" customWidth="1"/>
    <col min="4" max="4" width="5.25390625" style="0" bestFit="1" customWidth="1"/>
    <col min="6" max="12" width="3.375" style="0" bestFit="1" customWidth="1"/>
  </cols>
  <sheetData>
    <row r="1" ht="13.5" thickBot="1"/>
    <row r="2" spans="2:12" ht="19.5" thickBot="1">
      <c r="B2" s="234" t="s">
        <v>717</v>
      </c>
      <c r="C2" s="235"/>
      <c r="D2" s="235"/>
      <c r="E2" s="235"/>
      <c r="F2" s="235"/>
      <c r="G2" s="235"/>
      <c r="H2" s="235"/>
      <c r="I2" s="235"/>
      <c r="J2" s="235"/>
      <c r="K2" s="235"/>
      <c r="L2" s="236"/>
    </row>
    <row r="3" ht="12.75">
      <c r="E3" t="s">
        <v>718</v>
      </c>
    </row>
    <row r="5" spans="2:12" ht="12.75">
      <c r="B5" s="670" t="s">
        <v>435</v>
      </c>
      <c r="C5" s="670" t="s">
        <v>719</v>
      </c>
      <c r="D5" s="670" t="s">
        <v>265</v>
      </c>
      <c r="E5" s="670" t="s">
        <v>720</v>
      </c>
      <c r="F5" s="670" t="s">
        <v>234</v>
      </c>
      <c r="G5" s="670" t="s">
        <v>227</v>
      </c>
      <c r="H5" s="670" t="s">
        <v>228</v>
      </c>
      <c r="I5" s="670" t="s">
        <v>229</v>
      </c>
      <c r="J5" s="670" t="s">
        <v>230</v>
      </c>
      <c r="K5" s="670" t="s">
        <v>262</v>
      </c>
      <c r="L5" s="670" t="s">
        <v>263</v>
      </c>
    </row>
    <row r="6" spans="2:12" ht="12.75" hidden="1" outlineLevel="3">
      <c r="B6" s="1" t="s">
        <v>721</v>
      </c>
      <c r="C6" s="1" t="s">
        <v>722</v>
      </c>
      <c r="D6" s="1">
        <v>880</v>
      </c>
      <c r="E6" s="1">
        <f>SUM(F6:L6)</f>
        <v>29</v>
      </c>
      <c r="F6" s="1"/>
      <c r="G6" s="1"/>
      <c r="H6" s="1">
        <v>7</v>
      </c>
      <c r="I6" s="1">
        <v>4</v>
      </c>
      <c r="J6" s="1">
        <v>5</v>
      </c>
      <c r="K6" s="1">
        <v>7</v>
      </c>
      <c r="L6" s="1">
        <v>6</v>
      </c>
    </row>
    <row r="7" spans="2:12" ht="12.75" hidden="1" outlineLevel="3">
      <c r="B7" s="1" t="s">
        <v>723</v>
      </c>
      <c r="C7" s="1" t="s">
        <v>722</v>
      </c>
      <c r="D7" s="1">
        <v>880</v>
      </c>
      <c r="E7" s="1">
        <f>SUM(F7:L7)</f>
        <v>30</v>
      </c>
      <c r="F7" s="1">
        <v>7</v>
      </c>
      <c r="G7" s="1"/>
      <c r="H7" s="1"/>
      <c r="I7" s="1">
        <v>8</v>
      </c>
      <c r="J7" s="1">
        <v>4</v>
      </c>
      <c r="K7" s="1">
        <v>6</v>
      </c>
      <c r="L7" s="1">
        <v>5</v>
      </c>
    </row>
    <row r="8" spans="2:12" ht="12.75" hidden="1" outlineLevel="3">
      <c r="B8" s="1" t="s">
        <v>724</v>
      </c>
      <c r="C8" s="1" t="s">
        <v>722</v>
      </c>
      <c r="D8" s="1">
        <v>880</v>
      </c>
      <c r="E8" s="1">
        <f>SUM(F8:L8)</f>
        <v>33</v>
      </c>
      <c r="F8" s="1">
        <v>5</v>
      </c>
      <c r="G8" s="1">
        <v>7</v>
      </c>
      <c r="H8" s="1"/>
      <c r="I8" s="1"/>
      <c r="J8" s="1">
        <v>8</v>
      </c>
      <c r="K8" s="1">
        <v>6</v>
      </c>
      <c r="L8" s="1">
        <v>7</v>
      </c>
    </row>
    <row r="9" spans="2:12" ht="12.75" outlineLevel="2" collapsed="1">
      <c r="B9" s="1"/>
      <c r="C9" s="129" t="s">
        <v>791</v>
      </c>
      <c r="D9" s="1"/>
      <c r="E9" s="1">
        <f>SUBTOTAL(9,E6:E8)</f>
        <v>92</v>
      </c>
      <c r="F9" s="1"/>
      <c r="G9" s="1"/>
      <c r="H9" s="1"/>
      <c r="I9" s="1"/>
      <c r="J9" s="1"/>
      <c r="K9" s="1"/>
      <c r="L9" s="1"/>
    </row>
    <row r="10" spans="2:12" ht="12.75" hidden="1" outlineLevel="3">
      <c r="B10" s="1" t="s">
        <v>727</v>
      </c>
      <c r="C10" s="1" t="s">
        <v>725</v>
      </c>
      <c r="D10" s="1">
        <v>880</v>
      </c>
      <c r="E10" s="1">
        <f>SUM(F10:L10)</f>
        <v>29</v>
      </c>
      <c r="F10" s="1">
        <v>8</v>
      </c>
      <c r="G10" s="1">
        <v>5</v>
      </c>
      <c r="H10" s="1">
        <v>5</v>
      </c>
      <c r="I10" s="1"/>
      <c r="J10" s="1"/>
      <c r="K10" s="1">
        <v>5</v>
      </c>
      <c r="L10" s="1">
        <v>6</v>
      </c>
    </row>
    <row r="11" spans="2:12" ht="12.75" outlineLevel="2" collapsed="1">
      <c r="B11" s="1"/>
      <c r="C11" s="194" t="s">
        <v>792</v>
      </c>
      <c r="D11" s="1"/>
      <c r="E11" s="1">
        <f>SUBTOTAL(9,E10:E10)</f>
        <v>29</v>
      </c>
      <c r="F11" s="1"/>
      <c r="G11" s="1"/>
      <c r="H11" s="1"/>
      <c r="I11" s="1"/>
      <c r="J11" s="1"/>
      <c r="K11" s="1"/>
      <c r="L11" s="1"/>
    </row>
    <row r="12" spans="2:12" ht="12.75" hidden="1" outlineLevel="3">
      <c r="B12" s="1" t="s">
        <v>729</v>
      </c>
      <c r="C12" s="1" t="s">
        <v>328</v>
      </c>
      <c r="D12" s="1">
        <v>880</v>
      </c>
      <c r="E12" s="1">
        <f>SUM(F12:L12)</f>
        <v>31</v>
      </c>
      <c r="F12" s="1">
        <v>8</v>
      </c>
      <c r="G12" s="1">
        <v>7</v>
      </c>
      <c r="H12" s="1"/>
      <c r="I12" s="1"/>
      <c r="J12" s="1">
        <v>7</v>
      </c>
      <c r="K12" s="1">
        <v>5</v>
      </c>
      <c r="L12" s="1">
        <v>4</v>
      </c>
    </row>
    <row r="13" spans="2:12" ht="12.75" hidden="1" outlineLevel="3">
      <c r="B13" s="1" t="s">
        <v>57</v>
      </c>
      <c r="C13" s="1" t="s">
        <v>328</v>
      </c>
      <c r="D13" s="1">
        <v>880</v>
      </c>
      <c r="E13" s="1">
        <f>SUM(F13:L13)</f>
        <v>32</v>
      </c>
      <c r="F13" s="1">
        <v>7</v>
      </c>
      <c r="G13" s="1"/>
      <c r="H13" s="1"/>
      <c r="I13" s="1">
        <v>7</v>
      </c>
      <c r="J13" s="1">
        <v>5</v>
      </c>
      <c r="K13" s="1">
        <v>8</v>
      </c>
      <c r="L13" s="1">
        <v>5</v>
      </c>
    </row>
    <row r="14" spans="2:12" ht="12.75" outlineLevel="2" collapsed="1">
      <c r="B14" s="1"/>
      <c r="C14" s="194" t="s">
        <v>793</v>
      </c>
      <c r="D14" s="1"/>
      <c r="E14" s="1">
        <f>SUBTOTAL(9,E12:E13)</f>
        <v>63</v>
      </c>
      <c r="F14" s="1"/>
      <c r="G14" s="1"/>
      <c r="H14" s="1"/>
      <c r="I14" s="1"/>
      <c r="J14" s="1"/>
      <c r="K14" s="1"/>
      <c r="L14" s="1"/>
    </row>
    <row r="15" spans="2:12" ht="12.75" hidden="1" outlineLevel="3">
      <c r="B15" s="1" t="s">
        <v>733</v>
      </c>
      <c r="C15" s="1" t="s">
        <v>731</v>
      </c>
      <c r="D15" s="1">
        <v>880</v>
      </c>
      <c r="E15" s="1">
        <f>SUM(F15:L15)</f>
        <v>29</v>
      </c>
      <c r="F15" s="1">
        <v>5</v>
      </c>
      <c r="G15" s="1">
        <v>8</v>
      </c>
      <c r="H15" s="1">
        <v>5</v>
      </c>
      <c r="I15" s="1"/>
      <c r="J15" s="1"/>
      <c r="K15" s="1">
        <v>7</v>
      </c>
      <c r="L15" s="1">
        <v>4</v>
      </c>
    </row>
    <row r="16" spans="2:12" ht="12.75" outlineLevel="2" collapsed="1">
      <c r="B16" s="1"/>
      <c r="C16" s="194" t="s">
        <v>794</v>
      </c>
      <c r="D16" s="1"/>
      <c r="E16" s="1">
        <f>SUBTOTAL(9,E15:E15)</f>
        <v>29</v>
      </c>
      <c r="F16" s="1"/>
      <c r="G16" s="1"/>
      <c r="H16" s="1"/>
      <c r="I16" s="1"/>
      <c r="J16" s="1"/>
      <c r="K16" s="1"/>
      <c r="L16" s="1"/>
    </row>
    <row r="17" spans="2:12" ht="12.75" hidden="1" outlineLevel="3">
      <c r="B17" s="1" t="s">
        <v>734</v>
      </c>
      <c r="C17" s="1" t="s">
        <v>318</v>
      </c>
      <c r="D17" s="1">
        <v>880</v>
      </c>
      <c r="E17" s="1">
        <f>SUM(F17:L17)</f>
        <v>26</v>
      </c>
      <c r="F17" s="1"/>
      <c r="G17" s="1"/>
      <c r="H17" s="1">
        <v>8</v>
      </c>
      <c r="I17" s="1">
        <v>4</v>
      </c>
      <c r="J17" s="1">
        <v>5</v>
      </c>
      <c r="K17" s="1">
        <v>5</v>
      </c>
      <c r="L17" s="1">
        <v>4</v>
      </c>
    </row>
    <row r="18" spans="2:12" ht="12.75" outlineLevel="2" collapsed="1">
      <c r="B18" s="1"/>
      <c r="C18" s="194" t="s">
        <v>795</v>
      </c>
      <c r="D18" s="1"/>
      <c r="E18" s="1">
        <f>SUBTOTAL(9,E17:E17)</f>
        <v>26</v>
      </c>
      <c r="F18" s="1"/>
      <c r="G18" s="1"/>
      <c r="H18" s="1"/>
      <c r="I18" s="1"/>
      <c r="J18" s="1"/>
      <c r="K18" s="1"/>
      <c r="L18" s="1"/>
    </row>
    <row r="19" spans="2:12" ht="12.75" hidden="1" outlineLevel="3">
      <c r="B19" s="1" t="s">
        <v>737</v>
      </c>
      <c r="C19" s="1" t="s">
        <v>331</v>
      </c>
      <c r="D19" s="1">
        <v>880</v>
      </c>
      <c r="E19" s="1">
        <f>SUM(F19:L19)</f>
        <v>24</v>
      </c>
      <c r="F19" s="1">
        <v>5</v>
      </c>
      <c r="G19" s="1">
        <v>8</v>
      </c>
      <c r="H19" s="1"/>
      <c r="I19" s="1">
        <v>6</v>
      </c>
      <c r="J19" s="1">
        <v>5</v>
      </c>
      <c r="K19" s="1"/>
      <c r="L19" s="1"/>
    </row>
    <row r="20" spans="2:12" ht="12.75" hidden="1" outlineLevel="3">
      <c r="B20" s="1" t="s">
        <v>740</v>
      </c>
      <c r="C20" s="1" t="s">
        <v>331</v>
      </c>
      <c r="D20" s="1">
        <v>880</v>
      </c>
      <c r="E20" s="1">
        <f>SUM(F20:L20)</f>
        <v>32</v>
      </c>
      <c r="F20" s="1">
        <v>7</v>
      </c>
      <c r="G20" s="1">
        <v>7</v>
      </c>
      <c r="H20" s="1">
        <v>7</v>
      </c>
      <c r="I20" s="1"/>
      <c r="J20" s="1"/>
      <c r="K20" s="1">
        <v>7</v>
      </c>
      <c r="L20" s="1">
        <v>4</v>
      </c>
    </row>
    <row r="21" spans="2:12" ht="12.75" outlineLevel="2" collapsed="1">
      <c r="B21" s="1"/>
      <c r="C21" s="194" t="s">
        <v>796</v>
      </c>
      <c r="D21" s="1"/>
      <c r="E21" s="1">
        <f>SUBTOTAL(9,E19:E20)</f>
        <v>56</v>
      </c>
      <c r="F21" s="1"/>
      <c r="G21" s="1"/>
      <c r="H21" s="1"/>
      <c r="I21" s="1"/>
      <c r="J21" s="1"/>
      <c r="K21" s="1"/>
      <c r="L21" s="1"/>
    </row>
    <row r="22" spans="2:12" ht="12.75" hidden="1" outlineLevel="3">
      <c r="B22" s="1" t="s">
        <v>54</v>
      </c>
      <c r="C22" s="1" t="s">
        <v>324</v>
      </c>
      <c r="D22" s="1">
        <v>880</v>
      </c>
      <c r="E22" s="1">
        <f>SUM(F22:L22)</f>
        <v>32</v>
      </c>
      <c r="F22" s="1">
        <v>5</v>
      </c>
      <c r="G22" s="1">
        <v>8</v>
      </c>
      <c r="H22" s="1">
        <v>8</v>
      </c>
      <c r="I22" s="1"/>
      <c r="J22" s="1"/>
      <c r="K22" s="1">
        <v>4</v>
      </c>
      <c r="L22" s="1">
        <v>7</v>
      </c>
    </row>
    <row r="23" spans="2:12" ht="12.75" outlineLevel="2" collapsed="1">
      <c r="B23" s="1"/>
      <c r="C23" s="194" t="s">
        <v>797</v>
      </c>
      <c r="D23" s="1"/>
      <c r="E23" s="1">
        <f>SUBTOTAL(9,E22:E22)</f>
        <v>32</v>
      </c>
      <c r="F23" s="1"/>
      <c r="G23" s="1"/>
      <c r="H23" s="1"/>
      <c r="I23" s="1"/>
      <c r="J23" s="1"/>
      <c r="K23" s="1"/>
      <c r="L23" s="1"/>
    </row>
    <row r="24" spans="2:12" ht="12.75" hidden="1" outlineLevel="3">
      <c r="B24" s="1" t="s">
        <v>746</v>
      </c>
      <c r="C24" s="1" t="s">
        <v>744</v>
      </c>
      <c r="D24" s="1">
        <v>880</v>
      </c>
      <c r="E24" s="1">
        <f>SUM(F24:L24)</f>
        <v>36</v>
      </c>
      <c r="F24" s="1"/>
      <c r="G24" s="1"/>
      <c r="H24" s="1">
        <v>8</v>
      </c>
      <c r="I24" s="1">
        <v>7</v>
      </c>
      <c r="J24" s="1">
        <v>6</v>
      </c>
      <c r="K24" s="1">
        <v>7</v>
      </c>
      <c r="L24" s="1">
        <v>8</v>
      </c>
    </row>
    <row r="25" spans="2:12" ht="12.75" outlineLevel="2" collapsed="1">
      <c r="B25" s="1"/>
      <c r="C25" s="194" t="s">
        <v>798</v>
      </c>
      <c r="D25" s="1"/>
      <c r="E25" s="1">
        <f>SUBTOTAL(9,E24:E24)</f>
        <v>36</v>
      </c>
      <c r="F25" s="1"/>
      <c r="G25" s="1"/>
      <c r="H25" s="1"/>
      <c r="I25" s="1"/>
      <c r="J25" s="1"/>
      <c r="K25" s="1"/>
      <c r="L25" s="1"/>
    </row>
    <row r="26" spans="2:12" ht="12.75" hidden="1" outlineLevel="3">
      <c r="B26" s="1" t="s">
        <v>755</v>
      </c>
      <c r="C26" s="1" t="s">
        <v>752</v>
      </c>
      <c r="D26" s="1">
        <v>880</v>
      </c>
      <c r="E26" s="1">
        <f>SUM(F26:L26)</f>
        <v>34</v>
      </c>
      <c r="F26" s="1">
        <v>8</v>
      </c>
      <c r="G26" s="1">
        <v>7</v>
      </c>
      <c r="H26" s="1">
        <v>8</v>
      </c>
      <c r="I26" s="1">
        <v>5</v>
      </c>
      <c r="J26" s="1"/>
      <c r="K26" s="1"/>
      <c r="L26" s="1">
        <v>6</v>
      </c>
    </row>
    <row r="27" spans="2:12" ht="12.75" outlineLevel="2" collapsed="1">
      <c r="B27" s="1"/>
      <c r="C27" s="194" t="s">
        <v>799</v>
      </c>
      <c r="D27" s="1"/>
      <c r="E27" s="1">
        <f>SUBTOTAL(9,E26:E26)</f>
        <v>34</v>
      </c>
      <c r="F27" s="1"/>
      <c r="G27" s="1"/>
      <c r="H27" s="1"/>
      <c r="I27" s="1"/>
      <c r="J27" s="1"/>
      <c r="K27" s="1"/>
      <c r="L27" s="1"/>
    </row>
    <row r="28" spans="2:12" ht="12.75" hidden="1" outlineLevel="3">
      <c r="B28" s="1" t="s">
        <v>756</v>
      </c>
      <c r="C28" s="1" t="s">
        <v>757</v>
      </c>
      <c r="D28" s="1">
        <v>880</v>
      </c>
      <c r="E28" s="1">
        <f>SUM(F28:L28)</f>
        <v>29</v>
      </c>
      <c r="F28" s="1">
        <v>7</v>
      </c>
      <c r="G28" s="1"/>
      <c r="H28" s="1"/>
      <c r="I28" s="1">
        <v>4</v>
      </c>
      <c r="J28" s="1">
        <v>6</v>
      </c>
      <c r="K28" s="1">
        <v>6</v>
      </c>
      <c r="L28" s="1">
        <v>6</v>
      </c>
    </row>
    <row r="29" spans="2:12" ht="12.75" outlineLevel="2" collapsed="1">
      <c r="B29" s="1"/>
      <c r="C29" s="194" t="s">
        <v>800</v>
      </c>
      <c r="D29" s="1"/>
      <c r="E29" s="1">
        <f>SUBTOTAL(9,E28:E28)</f>
        <v>29</v>
      </c>
      <c r="F29" s="1"/>
      <c r="G29" s="1"/>
      <c r="H29" s="1"/>
      <c r="I29" s="1"/>
      <c r="J29" s="1"/>
      <c r="K29" s="1"/>
      <c r="L29" s="1"/>
    </row>
    <row r="30" spans="2:12" ht="12.75" hidden="1" outlineLevel="3">
      <c r="B30" s="1" t="s">
        <v>761</v>
      </c>
      <c r="C30" s="1" t="s">
        <v>762</v>
      </c>
      <c r="D30" s="1">
        <v>880</v>
      </c>
      <c r="E30" s="1">
        <f>SUM(F30:L30)</f>
        <v>22</v>
      </c>
      <c r="F30" s="1">
        <v>5</v>
      </c>
      <c r="G30" s="1"/>
      <c r="H30" s="1">
        <v>4</v>
      </c>
      <c r="I30" s="1"/>
      <c r="J30" s="1"/>
      <c r="K30" s="1">
        <v>7</v>
      </c>
      <c r="L30" s="1">
        <v>6</v>
      </c>
    </row>
    <row r="31" spans="2:12" ht="12.75" hidden="1" outlineLevel="3">
      <c r="B31" s="1" t="s">
        <v>763</v>
      </c>
      <c r="C31" s="1" t="s">
        <v>762</v>
      </c>
      <c r="D31" s="1">
        <v>880</v>
      </c>
      <c r="E31" s="1">
        <f>SUM(F31:L31)</f>
        <v>30</v>
      </c>
      <c r="F31" s="1">
        <v>4</v>
      </c>
      <c r="G31" s="1">
        <v>4</v>
      </c>
      <c r="H31" s="1">
        <v>7</v>
      </c>
      <c r="I31" s="1">
        <v>7</v>
      </c>
      <c r="J31" s="1"/>
      <c r="K31" s="1"/>
      <c r="L31" s="1">
        <v>8</v>
      </c>
    </row>
    <row r="32" spans="2:12" ht="12.75" hidden="1" outlineLevel="3">
      <c r="B32" s="1" t="s">
        <v>764</v>
      </c>
      <c r="C32" s="1" t="s">
        <v>762</v>
      </c>
      <c r="D32" s="1">
        <v>880</v>
      </c>
      <c r="E32" s="1">
        <f>SUM(F32:L32)</f>
        <v>32</v>
      </c>
      <c r="F32" s="1">
        <v>8</v>
      </c>
      <c r="G32" s="1">
        <v>6</v>
      </c>
      <c r="H32" s="1">
        <v>5</v>
      </c>
      <c r="I32" s="1">
        <v>6</v>
      </c>
      <c r="J32" s="1">
        <v>7</v>
      </c>
      <c r="K32" s="1"/>
      <c r="L32" s="1"/>
    </row>
    <row r="33" spans="2:12" ht="12.75" outlineLevel="2" collapsed="1">
      <c r="B33" s="1"/>
      <c r="C33" s="194" t="s">
        <v>801</v>
      </c>
      <c r="D33" s="1"/>
      <c r="E33" s="1">
        <f>SUBTOTAL(9,E30:E32)</f>
        <v>84</v>
      </c>
      <c r="F33" s="1"/>
      <c r="G33" s="1"/>
      <c r="H33" s="1"/>
      <c r="I33" s="1"/>
      <c r="J33" s="1"/>
      <c r="K33" s="1"/>
      <c r="L33" s="1"/>
    </row>
    <row r="34" spans="2:12" ht="12.75" outlineLevel="1">
      <c r="B34" s="1"/>
      <c r="C34" s="1"/>
      <c r="D34" s="129" t="s">
        <v>802</v>
      </c>
      <c r="E34" s="1">
        <f>SUBTOTAL(9,E6:E32)</f>
        <v>510</v>
      </c>
      <c r="F34" s="1"/>
      <c r="G34" s="1"/>
      <c r="H34" s="1"/>
      <c r="I34" s="1"/>
      <c r="J34" s="1"/>
      <c r="K34" s="1"/>
      <c r="L34" s="1"/>
    </row>
    <row r="35" spans="2:12" ht="12.75" hidden="1" outlineLevel="3">
      <c r="B35" s="1" t="s">
        <v>726</v>
      </c>
      <c r="C35" s="1" t="s">
        <v>725</v>
      </c>
      <c r="D35" s="1">
        <v>850</v>
      </c>
      <c r="E35" s="1">
        <f>SUM(F35:L35)</f>
        <v>25</v>
      </c>
      <c r="F35" s="1">
        <v>5</v>
      </c>
      <c r="G35" s="1"/>
      <c r="H35" s="1">
        <v>8</v>
      </c>
      <c r="I35" s="1">
        <v>6</v>
      </c>
      <c r="J35" s="1"/>
      <c r="K35" s="1"/>
      <c r="L35" s="1">
        <v>6</v>
      </c>
    </row>
    <row r="36" spans="2:12" ht="12.75" outlineLevel="2" collapsed="1">
      <c r="B36" s="1"/>
      <c r="C36" s="194" t="s">
        <v>792</v>
      </c>
      <c r="D36" s="1"/>
      <c r="E36" s="1">
        <f>SUBTOTAL(9,E35:E35)</f>
        <v>25</v>
      </c>
      <c r="F36" s="1"/>
      <c r="G36" s="1"/>
      <c r="H36" s="1"/>
      <c r="I36" s="1"/>
      <c r="J36" s="1"/>
      <c r="K36" s="1"/>
      <c r="L36" s="1"/>
    </row>
    <row r="37" spans="2:12" ht="12.75" hidden="1" outlineLevel="3">
      <c r="B37" s="1" t="s">
        <v>728</v>
      </c>
      <c r="C37" s="1" t="s">
        <v>328</v>
      </c>
      <c r="D37" s="1">
        <v>850</v>
      </c>
      <c r="E37" s="1">
        <f>SUM(F37:L37)</f>
        <v>28</v>
      </c>
      <c r="F37" s="1"/>
      <c r="G37" s="1">
        <v>4</v>
      </c>
      <c r="H37" s="1">
        <v>4</v>
      </c>
      <c r="I37" s="1">
        <v>7</v>
      </c>
      <c r="J37" s="1">
        <v>6</v>
      </c>
      <c r="K37" s="1">
        <v>7</v>
      </c>
      <c r="L37" s="1"/>
    </row>
    <row r="38" spans="2:12" ht="12.75" outlineLevel="2" collapsed="1">
      <c r="B38" s="1"/>
      <c r="C38" s="194" t="s">
        <v>793</v>
      </c>
      <c r="D38" s="1"/>
      <c r="E38" s="1">
        <f>SUBTOTAL(9,E37:E37)</f>
        <v>28</v>
      </c>
      <c r="F38" s="1"/>
      <c r="G38" s="1"/>
      <c r="H38" s="1"/>
      <c r="I38" s="1"/>
      <c r="J38" s="1"/>
      <c r="K38" s="1"/>
      <c r="L38" s="1"/>
    </row>
    <row r="39" spans="2:12" ht="12.75" hidden="1" outlineLevel="3">
      <c r="B39" s="1" t="s">
        <v>732</v>
      </c>
      <c r="C39" s="1" t="s">
        <v>731</v>
      </c>
      <c r="D39" s="1">
        <v>850</v>
      </c>
      <c r="E39" s="1">
        <f>SUM(F39:L39)</f>
        <v>26</v>
      </c>
      <c r="F39" s="1">
        <v>4</v>
      </c>
      <c r="G39" s="1">
        <v>4</v>
      </c>
      <c r="H39" s="1">
        <v>5</v>
      </c>
      <c r="I39" s="1">
        <v>6</v>
      </c>
      <c r="J39" s="1">
        <v>7</v>
      </c>
      <c r="K39" s="1"/>
      <c r="L39" s="1"/>
    </row>
    <row r="40" spans="2:12" ht="12.75" outlineLevel="2" collapsed="1">
      <c r="B40" s="1"/>
      <c r="C40" s="194" t="s">
        <v>794</v>
      </c>
      <c r="D40" s="1"/>
      <c r="E40" s="1">
        <f>SUBTOTAL(9,E39:E39)</f>
        <v>26</v>
      </c>
      <c r="F40" s="1"/>
      <c r="G40" s="1"/>
      <c r="H40" s="1"/>
      <c r="I40" s="1"/>
      <c r="J40" s="1"/>
      <c r="K40" s="1"/>
      <c r="L40" s="1"/>
    </row>
    <row r="41" spans="2:12" ht="12.75" hidden="1" outlineLevel="3">
      <c r="B41" s="1" t="s">
        <v>735</v>
      </c>
      <c r="C41" s="1" t="s">
        <v>318</v>
      </c>
      <c r="D41" s="1">
        <v>850</v>
      </c>
      <c r="E41" s="1">
        <f>SUM(F41:L41)</f>
        <v>26</v>
      </c>
      <c r="F41" s="1">
        <v>7</v>
      </c>
      <c r="G41" s="1">
        <v>4</v>
      </c>
      <c r="H41" s="1"/>
      <c r="I41" s="1"/>
      <c r="J41" s="1">
        <v>4</v>
      </c>
      <c r="K41" s="1">
        <v>7</v>
      </c>
      <c r="L41" s="1">
        <v>4</v>
      </c>
    </row>
    <row r="42" spans="2:12" ht="12.75" outlineLevel="2" collapsed="1">
      <c r="B42" s="1"/>
      <c r="C42" s="194" t="s">
        <v>795</v>
      </c>
      <c r="D42" s="1"/>
      <c r="E42" s="1">
        <f>SUBTOTAL(9,E41:E41)</f>
        <v>26</v>
      </c>
      <c r="F42" s="1"/>
      <c r="G42" s="1"/>
      <c r="H42" s="1"/>
      <c r="I42" s="1"/>
      <c r="J42" s="1"/>
      <c r="K42" s="1"/>
      <c r="L42" s="1"/>
    </row>
    <row r="43" spans="2:12" ht="12.75" hidden="1" outlineLevel="3">
      <c r="B43" s="1" t="s">
        <v>52</v>
      </c>
      <c r="C43" s="1" t="s">
        <v>331</v>
      </c>
      <c r="D43" s="1">
        <v>850</v>
      </c>
      <c r="E43" s="1">
        <f>SUM(F43:L43)</f>
        <v>27</v>
      </c>
      <c r="F43" s="1">
        <v>4</v>
      </c>
      <c r="G43" s="1">
        <v>4</v>
      </c>
      <c r="H43" s="1">
        <v>6</v>
      </c>
      <c r="I43" s="1">
        <v>7</v>
      </c>
      <c r="J43" s="1"/>
      <c r="K43" s="1"/>
      <c r="L43" s="1">
        <v>6</v>
      </c>
    </row>
    <row r="44" spans="2:12" ht="12.75" hidden="1" outlineLevel="3">
      <c r="B44" s="1" t="s">
        <v>739</v>
      </c>
      <c r="C44" s="1" t="s">
        <v>331</v>
      </c>
      <c r="D44" s="1">
        <v>850</v>
      </c>
      <c r="E44" s="1">
        <f>SUM(F44:L44)</f>
        <v>32</v>
      </c>
      <c r="F44" s="1">
        <v>5</v>
      </c>
      <c r="G44" s="1"/>
      <c r="H44" s="1"/>
      <c r="I44" s="1">
        <v>4</v>
      </c>
      <c r="J44" s="1">
        <v>8</v>
      </c>
      <c r="K44" s="1">
        <v>8</v>
      </c>
      <c r="L44" s="1">
        <v>7</v>
      </c>
    </row>
    <row r="45" spans="2:12" ht="12.75" outlineLevel="2" collapsed="1">
      <c r="B45" s="1"/>
      <c r="C45" s="194" t="s">
        <v>796</v>
      </c>
      <c r="D45" s="1"/>
      <c r="E45" s="1">
        <f>SUBTOTAL(9,E43:E44)</f>
        <v>59</v>
      </c>
      <c r="F45" s="1"/>
      <c r="G45" s="1"/>
      <c r="H45" s="1"/>
      <c r="I45" s="1"/>
      <c r="J45" s="1"/>
      <c r="K45" s="1"/>
      <c r="L45" s="1"/>
    </row>
    <row r="46" spans="2:12" ht="12.75" hidden="1" outlineLevel="3">
      <c r="B46" s="1" t="s">
        <v>741</v>
      </c>
      <c r="C46" s="1" t="s">
        <v>324</v>
      </c>
      <c r="D46" s="1">
        <v>850</v>
      </c>
      <c r="E46" s="1">
        <f>SUM(F46:L46)</f>
        <v>29</v>
      </c>
      <c r="F46" s="1">
        <v>4</v>
      </c>
      <c r="G46" s="1">
        <v>8</v>
      </c>
      <c r="H46" s="1"/>
      <c r="I46" s="1"/>
      <c r="J46" s="1">
        <v>4</v>
      </c>
      <c r="K46" s="1">
        <v>8</v>
      </c>
      <c r="L46" s="1">
        <v>5</v>
      </c>
    </row>
    <row r="47" spans="2:12" ht="12.75" outlineLevel="2" collapsed="1">
      <c r="B47" s="1"/>
      <c r="C47" s="194" t="s">
        <v>797</v>
      </c>
      <c r="D47" s="1"/>
      <c r="E47" s="1">
        <f>SUBTOTAL(9,E46:E46)</f>
        <v>29</v>
      </c>
      <c r="F47" s="1"/>
      <c r="G47" s="1"/>
      <c r="H47" s="1"/>
      <c r="I47" s="1"/>
      <c r="J47" s="1"/>
      <c r="K47" s="1"/>
      <c r="L47" s="1"/>
    </row>
    <row r="48" spans="2:12" ht="12.75" hidden="1" outlineLevel="3">
      <c r="B48" s="1" t="s">
        <v>743</v>
      </c>
      <c r="C48" s="1" t="s">
        <v>744</v>
      </c>
      <c r="D48" s="1">
        <v>850</v>
      </c>
      <c r="E48" s="1">
        <f>SUM(F48:L48)</f>
        <v>22</v>
      </c>
      <c r="F48" s="1">
        <v>7</v>
      </c>
      <c r="G48" s="1">
        <v>6</v>
      </c>
      <c r="H48" s="1"/>
      <c r="I48" s="1">
        <v>5</v>
      </c>
      <c r="J48" s="1">
        <v>4</v>
      </c>
      <c r="K48" s="1"/>
      <c r="L48" s="1"/>
    </row>
    <row r="49" spans="2:12" ht="12.75" hidden="1" outlineLevel="3">
      <c r="B49" s="1" t="s">
        <v>745</v>
      </c>
      <c r="C49" s="1" t="s">
        <v>744</v>
      </c>
      <c r="D49" s="1">
        <v>850</v>
      </c>
      <c r="E49" s="1">
        <f>SUM(F49:L49)</f>
        <v>27</v>
      </c>
      <c r="F49" s="1">
        <v>4</v>
      </c>
      <c r="G49" s="1"/>
      <c r="H49" s="1"/>
      <c r="I49" s="1">
        <v>7</v>
      </c>
      <c r="J49" s="1">
        <v>7</v>
      </c>
      <c r="K49" s="1">
        <v>5</v>
      </c>
      <c r="L49" s="1">
        <v>4</v>
      </c>
    </row>
    <row r="50" spans="2:12" ht="12.75" outlineLevel="2" collapsed="1">
      <c r="B50" s="1"/>
      <c r="C50" s="194" t="s">
        <v>798</v>
      </c>
      <c r="D50" s="1"/>
      <c r="E50" s="1">
        <f>SUBTOTAL(9,E48:E49)</f>
        <v>49</v>
      </c>
      <c r="F50" s="1"/>
      <c r="G50" s="1"/>
      <c r="H50" s="1"/>
      <c r="I50" s="1"/>
      <c r="J50" s="1"/>
      <c r="K50" s="1"/>
      <c r="L50" s="1"/>
    </row>
    <row r="51" spans="2:12" ht="12.75" hidden="1" outlineLevel="3">
      <c r="B51" s="1" t="s">
        <v>751</v>
      </c>
      <c r="C51" s="1" t="s">
        <v>752</v>
      </c>
      <c r="D51" s="1">
        <v>850</v>
      </c>
      <c r="E51" s="1">
        <f>SUM(F51:L51)</f>
        <v>29</v>
      </c>
      <c r="F51" s="1">
        <v>5</v>
      </c>
      <c r="G51" s="1"/>
      <c r="H51" s="1"/>
      <c r="I51" s="1">
        <v>8</v>
      </c>
      <c r="J51" s="1">
        <v>5</v>
      </c>
      <c r="K51" s="1">
        <v>4</v>
      </c>
      <c r="L51" s="1">
        <v>7</v>
      </c>
    </row>
    <row r="52" spans="2:12" ht="12.75" hidden="1" outlineLevel="3">
      <c r="B52" s="1" t="s">
        <v>754</v>
      </c>
      <c r="C52" s="1" t="s">
        <v>752</v>
      </c>
      <c r="D52" s="1">
        <v>850</v>
      </c>
      <c r="E52" s="1">
        <f>SUM(F52:L52)</f>
        <v>29</v>
      </c>
      <c r="F52" s="1">
        <v>5</v>
      </c>
      <c r="G52" s="1">
        <v>6</v>
      </c>
      <c r="H52" s="1">
        <v>5</v>
      </c>
      <c r="I52" s="1"/>
      <c r="J52" s="1"/>
      <c r="K52" s="1">
        <v>8</v>
      </c>
      <c r="L52" s="1">
        <v>5</v>
      </c>
    </row>
    <row r="53" spans="2:12" ht="12.75" outlineLevel="2" collapsed="1">
      <c r="B53" s="1"/>
      <c r="C53" s="194" t="s">
        <v>799</v>
      </c>
      <c r="D53" s="1"/>
      <c r="E53" s="1">
        <f>SUBTOTAL(9,E51:E52)</f>
        <v>58</v>
      </c>
      <c r="F53" s="1"/>
      <c r="G53" s="1"/>
      <c r="H53" s="1"/>
      <c r="I53" s="1"/>
      <c r="J53" s="1"/>
      <c r="K53" s="1"/>
      <c r="L53" s="1"/>
    </row>
    <row r="54" spans="2:12" ht="12.75" hidden="1" outlineLevel="3">
      <c r="B54" s="1" t="s">
        <v>759</v>
      </c>
      <c r="C54" s="1" t="s">
        <v>757</v>
      </c>
      <c r="D54" s="1">
        <v>850</v>
      </c>
      <c r="E54" s="1">
        <f>SUM(F54:L54)</f>
        <v>31</v>
      </c>
      <c r="F54" s="1">
        <v>7</v>
      </c>
      <c r="G54" s="1">
        <v>7</v>
      </c>
      <c r="H54" s="1">
        <v>5</v>
      </c>
      <c r="I54" s="1">
        <v>7</v>
      </c>
      <c r="J54" s="1">
        <v>5</v>
      </c>
      <c r="K54" s="1"/>
      <c r="L54" s="1"/>
    </row>
    <row r="55" spans="2:12" ht="12.75" outlineLevel="2" collapsed="1">
      <c r="B55" s="1"/>
      <c r="C55" s="194" t="s">
        <v>800</v>
      </c>
      <c r="D55" s="1"/>
      <c r="E55" s="1">
        <f>SUBTOTAL(9,E54:E54)</f>
        <v>31</v>
      </c>
      <c r="F55" s="1"/>
      <c r="G55" s="1"/>
      <c r="H55" s="1"/>
      <c r="I55" s="1"/>
      <c r="J55" s="1"/>
      <c r="K55" s="1"/>
      <c r="L55" s="1"/>
    </row>
    <row r="56" spans="2:12" ht="12.75" hidden="1" outlineLevel="3">
      <c r="B56" s="1" t="s">
        <v>765</v>
      </c>
      <c r="C56" s="1" t="s">
        <v>766</v>
      </c>
      <c r="D56" s="1">
        <v>850</v>
      </c>
      <c r="E56" s="1">
        <f>SUM(F56:L56)</f>
        <v>16</v>
      </c>
      <c r="F56" s="1">
        <v>4</v>
      </c>
      <c r="G56" s="1"/>
      <c r="H56" s="1"/>
      <c r="I56" s="1">
        <v>8</v>
      </c>
      <c r="J56" s="1"/>
      <c r="K56" s="1"/>
      <c r="L56" s="1">
        <v>4</v>
      </c>
    </row>
    <row r="57" spans="2:12" ht="12.75" outlineLevel="2" collapsed="1">
      <c r="B57" s="1"/>
      <c r="C57" s="194" t="s">
        <v>803</v>
      </c>
      <c r="D57" s="1"/>
      <c r="E57" s="1">
        <f>SUBTOTAL(9,E56:E56)</f>
        <v>16</v>
      </c>
      <c r="F57" s="1"/>
      <c r="G57" s="1"/>
      <c r="H57" s="1"/>
      <c r="I57" s="1"/>
      <c r="J57" s="1"/>
      <c r="K57" s="1"/>
      <c r="L57" s="1"/>
    </row>
    <row r="58" spans="2:12" ht="12.75" outlineLevel="1">
      <c r="B58" s="1"/>
      <c r="C58" s="1"/>
      <c r="D58" s="194" t="s">
        <v>804</v>
      </c>
      <c r="E58" s="1">
        <f>SUBTOTAL(9,E35:E56)</f>
        <v>347</v>
      </c>
      <c r="F58" s="1"/>
      <c r="G58" s="1"/>
      <c r="H58" s="1"/>
      <c r="I58" s="1"/>
      <c r="J58" s="1"/>
      <c r="K58" s="1"/>
      <c r="L58" s="1"/>
    </row>
    <row r="59" spans="2:12" ht="12.75" hidden="1" outlineLevel="3">
      <c r="B59" s="1" t="s">
        <v>55</v>
      </c>
      <c r="C59" s="1" t="s">
        <v>725</v>
      </c>
      <c r="D59" s="1">
        <v>830</v>
      </c>
      <c r="E59" s="1">
        <f>SUM(F59:L59)</f>
        <v>22</v>
      </c>
      <c r="F59" s="1">
        <v>8</v>
      </c>
      <c r="G59" s="1">
        <v>8</v>
      </c>
      <c r="H59" s="1"/>
      <c r="I59" s="1"/>
      <c r="J59" s="1">
        <v>6</v>
      </c>
      <c r="K59" s="1"/>
      <c r="L59" s="1"/>
    </row>
    <row r="60" spans="2:12" ht="12.75" outlineLevel="2" collapsed="1">
      <c r="B60" s="1"/>
      <c r="C60" s="194" t="s">
        <v>792</v>
      </c>
      <c r="D60" s="1"/>
      <c r="E60" s="1">
        <f>SUBTOTAL(9,E59:E59)</f>
        <v>22</v>
      </c>
      <c r="F60" s="1"/>
      <c r="G60" s="1"/>
      <c r="H60" s="1"/>
      <c r="I60" s="1"/>
      <c r="J60" s="1"/>
      <c r="K60" s="1"/>
      <c r="L60" s="1"/>
    </row>
    <row r="61" spans="2:12" ht="12.75" hidden="1" outlineLevel="3">
      <c r="B61" s="1" t="s">
        <v>730</v>
      </c>
      <c r="C61" s="1" t="s">
        <v>731</v>
      </c>
      <c r="D61" s="1">
        <v>830</v>
      </c>
      <c r="E61" s="1">
        <f>SUM(F61:L61)</f>
        <v>25</v>
      </c>
      <c r="F61" s="1">
        <v>5</v>
      </c>
      <c r="G61" s="1">
        <v>4</v>
      </c>
      <c r="H61" s="1">
        <v>7</v>
      </c>
      <c r="I61" s="1">
        <v>5</v>
      </c>
      <c r="J61" s="1"/>
      <c r="K61" s="1"/>
      <c r="L61" s="1">
        <v>4</v>
      </c>
    </row>
    <row r="62" spans="2:12" ht="12.75" outlineLevel="2" collapsed="1">
      <c r="B62" s="1"/>
      <c r="C62" s="194" t="s">
        <v>794</v>
      </c>
      <c r="D62" s="1"/>
      <c r="E62" s="1">
        <f>SUBTOTAL(9,E61:E61)</f>
        <v>25</v>
      </c>
      <c r="F62" s="1"/>
      <c r="G62" s="1"/>
      <c r="H62" s="1"/>
      <c r="I62" s="1"/>
      <c r="J62" s="1"/>
      <c r="K62" s="1"/>
      <c r="L62" s="1"/>
    </row>
    <row r="63" spans="2:12" ht="12.75" hidden="1" outlineLevel="3">
      <c r="B63" s="1" t="s">
        <v>736</v>
      </c>
      <c r="C63" s="1" t="s">
        <v>318</v>
      </c>
      <c r="D63" s="1">
        <v>830</v>
      </c>
      <c r="E63" s="1">
        <f>SUM(F63:L63)</f>
        <v>36</v>
      </c>
      <c r="F63" s="1">
        <v>8</v>
      </c>
      <c r="G63" s="1"/>
      <c r="H63" s="1"/>
      <c r="I63" s="1">
        <v>8</v>
      </c>
      <c r="J63" s="1">
        <v>8</v>
      </c>
      <c r="K63" s="1">
        <v>8</v>
      </c>
      <c r="L63" s="1">
        <v>4</v>
      </c>
    </row>
    <row r="64" spans="2:12" ht="12.75" outlineLevel="2" collapsed="1">
      <c r="B64" s="1"/>
      <c r="C64" s="194" t="s">
        <v>795</v>
      </c>
      <c r="D64" s="1"/>
      <c r="E64" s="1">
        <f>SUBTOTAL(9,E63:E63)</f>
        <v>36</v>
      </c>
      <c r="F64" s="1"/>
      <c r="G64" s="1"/>
      <c r="H64" s="1"/>
      <c r="I64" s="1"/>
      <c r="J64" s="1"/>
      <c r="K64" s="1"/>
      <c r="L64" s="1"/>
    </row>
    <row r="65" spans="2:12" ht="12.75" hidden="1" outlineLevel="3">
      <c r="B65" s="1" t="s">
        <v>738</v>
      </c>
      <c r="C65" s="1" t="s">
        <v>331</v>
      </c>
      <c r="D65" s="1">
        <v>830</v>
      </c>
      <c r="E65" s="1">
        <f>SUM(F65:L65)</f>
        <v>30</v>
      </c>
      <c r="F65" s="1"/>
      <c r="G65" s="1"/>
      <c r="H65" s="1">
        <v>7</v>
      </c>
      <c r="I65" s="1">
        <v>4</v>
      </c>
      <c r="J65" s="1">
        <v>6</v>
      </c>
      <c r="K65" s="1">
        <v>6</v>
      </c>
      <c r="L65" s="1">
        <v>7</v>
      </c>
    </row>
    <row r="66" spans="2:12" ht="12.75" outlineLevel="2" collapsed="1">
      <c r="B66" s="1"/>
      <c r="C66" s="194" t="s">
        <v>796</v>
      </c>
      <c r="D66" s="1"/>
      <c r="E66" s="1">
        <f>SUBTOTAL(9,E65:E65)</f>
        <v>30</v>
      </c>
      <c r="F66" s="1"/>
      <c r="G66" s="1"/>
      <c r="H66" s="1"/>
      <c r="I66" s="1"/>
      <c r="J66" s="1"/>
      <c r="K66" s="1"/>
      <c r="L66" s="1"/>
    </row>
    <row r="67" spans="2:12" ht="12.75" hidden="1" outlineLevel="3">
      <c r="B67" s="1" t="s">
        <v>742</v>
      </c>
      <c r="C67" s="1" t="s">
        <v>324</v>
      </c>
      <c r="D67" s="1">
        <v>830</v>
      </c>
      <c r="E67" s="1">
        <f>SUM(F67:L67)</f>
        <v>34</v>
      </c>
      <c r="F67" s="1">
        <v>8</v>
      </c>
      <c r="G67" s="1">
        <v>7</v>
      </c>
      <c r="H67" s="1">
        <v>8</v>
      </c>
      <c r="I67" s="1">
        <v>5</v>
      </c>
      <c r="J67" s="1"/>
      <c r="K67" s="1"/>
      <c r="L67" s="1">
        <v>6</v>
      </c>
    </row>
    <row r="68" spans="2:12" ht="12.75" outlineLevel="2" collapsed="1">
      <c r="B68" s="1"/>
      <c r="C68" s="194" t="s">
        <v>797</v>
      </c>
      <c r="D68" s="1"/>
      <c r="E68" s="1">
        <f>SUBTOTAL(9,E67:E67)</f>
        <v>34</v>
      </c>
      <c r="F68" s="1"/>
      <c r="G68" s="1"/>
      <c r="H68" s="1"/>
      <c r="I68" s="1"/>
      <c r="J68" s="1"/>
      <c r="K68" s="1"/>
      <c r="L68" s="1"/>
    </row>
    <row r="69" spans="2:12" ht="12.75" hidden="1" outlineLevel="3">
      <c r="B69" s="1" t="s">
        <v>747</v>
      </c>
      <c r="C69" s="1" t="s">
        <v>337</v>
      </c>
      <c r="D69" s="1">
        <v>830</v>
      </c>
      <c r="E69" s="1">
        <f>SUM(F69:L69)</f>
        <v>25</v>
      </c>
      <c r="F69" s="1"/>
      <c r="G69" s="1"/>
      <c r="H69" s="1">
        <v>8</v>
      </c>
      <c r="I69" s="1">
        <v>6</v>
      </c>
      <c r="J69" s="1"/>
      <c r="K69" s="1">
        <v>5</v>
      </c>
      <c r="L69" s="1">
        <v>6</v>
      </c>
    </row>
    <row r="70" spans="2:12" ht="12.75" hidden="1" outlineLevel="3">
      <c r="B70" s="1" t="s">
        <v>748</v>
      </c>
      <c r="C70" s="1" t="s">
        <v>337</v>
      </c>
      <c r="D70" s="1">
        <v>830</v>
      </c>
      <c r="E70" s="1">
        <f>SUM(F70:L70)</f>
        <v>26</v>
      </c>
      <c r="F70" s="1">
        <v>4</v>
      </c>
      <c r="G70" s="1">
        <v>5</v>
      </c>
      <c r="H70" s="1">
        <v>4</v>
      </c>
      <c r="I70" s="1">
        <v>6</v>
      </c>
      <c r="J70" s="1"/>
      <c r="K70" s="1"/>
      <c r="L70" s="1">
        <v>7</v>
      </c>
    </row>
    <row r="71" spans="2:12" ht="12.75" hidden="1" outlineLevel="3">
      <c r="B71" s="1" t="s">
        <v>749</v>
      </c>
      <c r="C71" s="1" t="s">
        <v>337</v>
      </c>
      <c r="D71" s="1">
        <v>830</v>
      </c>
      <c r="E71" s="1">
        <f>SUM(F71:L71)</f>
        <v>27</v>
      </c>
      <c r="F71" s="1">
        <v>4</v>
      </c>
      <c r="G71" s="1">
        <v>5</v>
      </c>
      <c r="H71" s="1"/>
      <c r="I71" s="1"/>
      <c r="J71" s="1">
        <v>6</v>
      </c>
      <c r="K71" s="1">
        <v>6</v>
      </c>
      <c r="L71" s="1">
        <v>6</v>
      </c>
    </row>
    <row r="72" spans="2:12" ht="12.75" hidden="1" outlineLevel="3">
      <c r="B72" s="1" t="s">
        <v>56</v>
      </c>
      <c r="C72" s="1" t="s">
        <v>337</v>
      </c>
      <c r="D72" s="1">
        <v>830</v>
      </c>
      <c r="E72" s="1">
        <f>SUM(F72:L72)</f>
        <v>30</v>
      </c>
      <c r="F72" s="1">
        <v>6</v>
      </c>
      <c r="G72" s="1">
        <v>6</v>
      </c>
      <c r="H72" s="1">
        <v>4</v>
      </c>
      <c r="I72" s="1"/>
      <c r="J72" s="1"/>
      <c r="K72" s="1">
        <v>7</v>
      </c>
      <c r="L72" s="1">
        <v>7</v>
      </c>
    </row>
    <row r="73" spans="2:12" ht="12.75" hidden="1" outlineLevel="3">
      <c r="B73" s="1" t="s">
        <v>750</v>
      </c>
      <c r="C73" s="1" t="s">
        <v>337</v>
      </c>
      <c r="D73" s="1">
        <v>830</v>
      </c>
      <c r="E73" s="1">
        <f>SUM(F73:L73)</f>
        <v>34</v>
      </c>
      <c r="F73" s="1">
        <v>6</v>
      </c>
      <c r="G73" s="1">
        <v>7</v>
      </c>
      <c r="H73" s="1">
        <v>7</v>
      </c>
      <c r="I73" s="1">
        <v>6</v>
      </c>
      <c r="J73" s="1">
        <v>8</v>
      </c>
      <c r="K73" s="1"/>
      <c r="L73" s="1"/>
    </row>
    <row r="74" spans="2:12" ht="12.75" outlineLevel="2" collapsed="1">
      <c r="B74" s="1"/>
      <c r="C74" s="194" t="s">
        <v>805</v>
      </c>
      <c r="D74" s="1"/>
      <c r="E74" s="1">
        <f>SUBTOTAL(9,E69:E73)</f>
        <v>142</v>
      </c>
      <c r="F74" s="1"/>
      <c r="G74" s="1"/>
      <c r="H74" s="1"/>
      <c r="I74" s="1"/>
      <c r="J74" s="1"/>
      <c r="K74" s="1"/>
      <c r="L74" s="1"/>
    </row>
    <row r="75" spans="2:12" ht="12.75" hidden="1" outlineLevel="3">
      <c r="B75" s="1" t="s">
        <v>753</v>
      </c>
      <c r="C75" s="1" t="s">
        <v>752</v>
      </c>
      <c r="D75" s="1">
        <v>830</v>
      </c>
      <c r="E75" s="1">
        <f>SUM(F75:L75)</f>
        <v>29</v>
      </c>
      <c r="F75" s="1">
        <v>7</v>
      </c>
      <c r="G75" s="1">
        <v>7</v>
      </c>
      <c r="H75" s="1"/>
      <c r="I75" s="1"/>
      <c r="J75" s="1">
        <v>5</v>
      </c>
      <c r="K75" s="1">
        <v>5</v>
      </c>
      <c r="L75" s="1">
        <v>5</v>
      </c>
    </row>
    <row r="76" spans="2:12" ht="12.75" outlineLevel="2" collapsed="1">
      <c r="B76" s="1"/>
      <c r="C76" s="194" t="s">
        <v>799</v>
      </c>
      <c r="D76" s="1"/>
      <c r="E76" s="1">
        <f>SUBTOTAL(9,E75:E75)</f>
        <v>29</v>
      </c>
      <c r="F76" s="1"/>
      <c r="G76" s="1"/>
      <c r="H76" s="1"/>
      <c r="I76" s="1"/>
      <c r="J76" s="1"/>
      <c r="K76" s="1"/>
      <c r="L76" s="1"/>
    </row>
    <row r="77" spans="2:12" ht="12.75" hidden="1" outlineLevel="3">
      <c r="B77" s="1" t="s">
        <v>758</v>
      </c>
      <c r="C77" s="1" t="s">
        <v>757</v>
      </c>
      <c r="D77" s="1">
        <v>830</v>
      </c>
      <c r="E77" s="1">
        <f>SUM(F77:L77)</f>
        <v>31</v>
      </c>
      <c r="F77" s="1"/>
      <c r="G77" s="1"/>
      <c r="H77" s="1">
        <v>5</v>
      </c>
      <c r="I77" s="1">
        <v>7</v>
      </c>
      <c r="J77" s="1">
        <v>6</v>
      </c>
      <c r="K77" s="1">
        <v>8</v>
      </c>
      <c r="L77" s="1">
        <v>5</v>
      </c>
    </row>
    <row r="78" spans="2:12" ht="12.75" hidden="1" outlineLevel="3">
      <c r="B78" s="1" t="s">
        <v>760</v>
      </c>
      <c r="C78" s="1" t="s">
        <v>757</v>
      </c>
      <c r="D78" s="1">
        <v>830</v>
      </c>
      <c r="E78" s="1">
        <f>SUM(F78:L78)</f>
        <v>33</v>
      </c>
      <c r="F78" s="1">
        <v>4</v>
      </c>
      <c r="G78" s="1">
        <v>7</v>
      </c>
      <c r="H78" s="1"/>
      <c r="I78" s="1"/>
      <c r="J78" s="1">
        <v>6</v>
      </c>
      <c r="K78" s="1">
        <v>8</v>
      </c>
      <c r="L78" s="1">
        <v>8</v>
      </c>
    </row>
    <row r="79" spans="2:12" ht="12.75" outlineLevel="2" collapsed="1">
      <c r="B79" s="1"/>
      <c r="C79" s="194" t="s">
        <v>800</v>
      </c>
      <c r="D79" s="1"/>
      <c r="E79" s="1">
        <f>SUBTOTAL(9,E77:E78)</f>
        <v>64</v>
      </c>
      <c r="F79" s="1"/>
      <c r="G79" s="1"/>
      <c r="H79" s="1"/>
      <c r="I79" s="1"/>
      <c r="J79" s="1"/>
      <c r="K79" s="1"/>
      <c r="L79" s="1"/>
    </row>
    <row r="80" spans="2:12" ht="12.75" hidden="1" outlineLevel="3">
      <c r="B80" s="1" t="s">
        <v>767</v>
      </c>
      <c r="C80" s="1" t="s">
        <v>766</v>
      </c>
      <c r="D80" s="1">
        <v>830</v>
      </c>
      <c r="E80" s="1">
        <f>SUM(F80:L80)</f>
        <v>29</v>
      </c>
      <c r="F80" s="1"/>
      <c r="G80" s="1"/>
      <c r="H80" s="1">
        <v>4</v>
      </c>
      <c r="I80" s="1">
        <v>8</v>
      </c>
      <c r="J80" s="1">
        <v>6</v>
      </c>
      <c r="K80" s="1">
        <v>6</v>
      </c>
      <c r="L80" s="1">
        <v>5</v>
      </c>
    </row>
    <row r="81" spans="2:12" ht="12.75" outlineLevel="2" collapsed="1">
      <c r="B81" s="590"/>
      <c r="C81" s="695" t="s">
        <v>803</v>
      </c>
      <c r="D81" s="590"/>
      <c r="E81" s="590">
        <f>SUBTOTAL(9,E80:E80)</f>
        <v>29</v>
      </c>
      <c r="F81" s="590"/>
      <c r="G81" s="590"/>
      <c r="H81" s="590"/>
      <c r="I81" s="590"/>
      <c r="J81" s="590"/>
      <c r="K81" s="590"/>
      <c r="L81" s="590"/>
    </row>
    <row r="82" spans="2:12" ht="12.75" outlineLevel="1">
      <c r="B82" s="590"/>
      <c r="C82" s="590"/>
      <c r="D82" s="695" t="s">
        <v>806</v>
      </c>
      <c r="E82" s="590">
        <f>SUBTOTAL(9,E59:E80)</f>
        <v>411</v>
      </c>
      <c r="F82" s="590"/>
      <c r="G82" s="590"/>
      <c r="H82" s="590"/>
      <c r="I82" s="590"/>
      <c r="J82" s="590"/>
      <c r="K82" s="590"/>
      <c r="L82" s="590"/>
    </row>
    <row r="83" spans="2:12" ht="12.75">
      <c r="B83" s="590"/>
      <c r="C83" s="590"/>
      <c r="D83" s="695" t="s">
        <v>87</v>
      </c>
      <c r="E83" s="590">
        <f>SUBTOTAL(9,E6:E80)</f>
        <v>1268</v>
      </c>
      <c r="F83" s="590"/>
      <c r="G83" s="590"/>
      <c r="H83" s="590"/>
      <c r="I83" s="590"/>
      <c r="J83" s="590"/>
      <c r="K83" s="590"/>
      <c r="L83" s="590"/>
    </row>
  </sheetData>
  <mergeCells count="1">
    <mergeCell ref="B2:L2"/>
  </mergeCells>
  <printOptions/>
  <pageMargins left="0.75" right="0.75" top="1" bottom="1" header="0.512" footer="0.512"/>
  <pageSetup orientation="portrait" paperSize="9" r:id="rId1"/>
</worksheet>
</file>

<file path=xl/worksheets/sheet33.xml><?xml version="1.0" encoding="utf-8"?>
<worksheet xmlns="http://schemas.openxmlformats.org/spreadsheetml/2006/main" xmlns:r="http://schemas.openxmlformats.org/officeDocument/2006/relationships">
  <sheetPr codeName="Sheet28">
    <pageSetUpPr fitToPage="1"/>
  </sheetPr>
  <dimension ref="A1:M11"/>
  <sheetViews>
    <sheetView workbookViewId="0" topLeftCell="A1">
      <selection activeCell="A1" sqref="A1"/>
    </sheetView>
  </sheetViews>
  <sheetFormatPr defaultColWidth="9.00390625" defaultRowHeight="13.5"/>
  <cols>
    <col min="2" max="2" width="23.75390625" style="0" bestFit="1" customWidth="1"/>
    <col min="3" max="10" width="6.625" style="0" bestFit="1" customWidth="1"/>
    <col min="11" max="11" width="6.50390625" style="0" customWidth="1"/>
    <col min="12" max="12" width="7.00390625" style="0" bestFit="1" customWidth="1"/>
    <col min="13" max="13" width="6.625" style="0" bestFit="1" customWidth="1"/>
  </cols>
  <sheetData>
    <row r="1" ht="13.5">
      <c r="A1" t="s">
        <v>807</v>
      </c>
    </row>
    <row r="2" ht="13.5">
      <c r="A2" t="s">
        <v>0</v>
      </c>
    </row>
    <row r="3" ht="14.25" thickBot="1">
      <c r="B3" t="s">
        <v>808</v>
      </c>
    </row>
    <row r="4" spans="2:13" ht="12.75">
      <c r="B4" s="626" t="s">
        <v>621</v>
      </c>
      <c r="C4" s="369" t="s">
        <v>622</v>
      </c>
      <c r="D4" s="369"/>
      <c r="E4" s="369"/>
      <c r="F4" s="627"/>
      <c r="G4" s="369" t="s">
        <v>945</v>
      </c>
      <c r="H4" s="369"/>
      <c r="I4" s="369"/>
      <c r="J4" s="627"/>
      <c r="K4" s="696" t="s">
        <v>45</v>
      </c>
      <c r="L4" s="697" t="s">
        <v>809</v>
      </c>
      <c r="M4" s="698" t="s">
        <v>810</v>
      </c>
    </row>
    <row r="5" spans="2:13" ht="13.5" thickBot="1">
      <c r="B5" s="629"/>
      <c r="C5" s="630" t="s">
        <v>624</v>
      </c>
      <c r="D5" s="630" t="s">
        <v>625</v>
      </c>
      <c r="E5" s="630" t="s">
        <v>626</v>
      </c>
      <c r="F5" s="631" t="s">
        <v>627</v>
      </c>
      <c r="G5" s="631" t="s">
        <v>811</v>
      </c>
      <c r="H5" s="631" t="s">
        <v>812</v>
      </c>
      <c r="I5" s="631" t="s">
        <v>813</v>
      </c>
      <c r="J5" s="631" t="s">
        <v>814</v>
      </c>
      <c r="K5" s="699"/>
      <c r="L5" s="700"/>
      <c r="M5" s="701"/>
    </row>
    <row r="6" spans="2:13" ht="13.5" thickTop="1">
      <c r="B6" s="634" t="s">
        <v>628</v>
      </c>
      <c r="C6" s="635">
        <v>532</v>
      </c>
      <c r="D6" s="635">
        <v>124</v>
      </c>
      <c r="E6" s="635">
        <v>281</v>
      </c>
      <c r="F6" s="636">
        <v>65</v>
      </c>
      <c r="G6" s="635">
        <v>481</v>
      </c>
      <c r="H6" s="635">
        <v>312</v>
      </c>
      <c r="I6" s="635">
        <v>459</v>
      </c>
      <c r="J6" s="636">
        <v>231</v>
      </c>
      <c r="K6" s="702">
        <f>SUM(C6:J6)</f>
        <v>2485</v>
      </c>
      <c r="L6" s="703">
        <f aca="true" t="shared" si="0" ref="L6:L11">MAX(C6:J6)</f>
        <v>532</v>
      </c>
      <c r="M6" s="704">
        <f aca="true" t="shared" si="1" ref="M6:M11">MIN(C6:J6)</f>
        <v>65</v>
      </c>
    </row>
    <row r="7" spans="2:13" ht="12.75">
      <c r="B7" s="639" t="s">
        <v>629</v>
      </c>
      <c r="C7" s="323">
        <v>756</v>
      </c>
      <c r="D7" s="323">
        <v>853</v>
      </c>
      <c r="E7" s="323">
        <v>379</v>
      </c>
      <c r="F7" s="640">
        <v>1241</v>
      </c>
      <c r="G7" s="323">
        <v>668</v>
      </c>
      <c r="H7" s="323">
        <v>657</v>
      </c>
      <c r="I7" s="323">
        <v>512</v>
      </c>
      <c r="J7" s="640">
        <v>856</v>
      </c>
      <c r="K7" s="705">
        <f>SUM(C7:J7)</f>
        <v>5922</v>
      </c>
      <c r="L7" s="706">
        <f t="shared" si="0"/>
        <v>1241</v>
      </c>
      <c r="M7" s="707">
        <f t="shared" si="1"/>
        <v>379</v>
      </c>
    </row>
    <row r="8" spans="2:13" ht="12.75">
      <c r="B8" s="639" t="s">
        <v>630</v>
      </c>
      <c r="C8" s="323">
        <v>321</v>
      </c>
      <c r="D8" s="323">
        <v>365</v>
      </c>
      <c r="E8" s="323">
        <v>356</v>
      </c>
      <c r="F8" s="640">
        <v>412</v>
      </c>
      <c r="G8" s="323">
        <v>450</v>
      </c>
      <c r="H8" s="323">
        <v>581</v>
      </c>
      <c r="I8" s="323">
        <v>408</v>
      </c>
      <c r="J8" s="640">
        <v>657</v>
      </c>
      <c r="K8" s="705">
        <f>SUM(C8:J8)</f>
        <v>3550</v>
      </c>
      <c r="L8" s="706">
        <f t="shared" si="0"/>
        <v>657</v>
      </c>
      <c r="M8" s="707">
        <f t="shared" si="1"/>
        <v>321</v>
      </c>
    </row>
    <row r="9" spans="2:13" ht="12.75">
      <c r="B9" s="639" t="s">
        <v>631</v>
      </c>
      <c r="C9" s="323">
        <v>189</v>
      </c>
      <c r="D9" s="323">
        <v>685</v>
      </c>
      <c r="E9" s="323">
        <v>199</v>
      </c>
      <c r="F9" s="640">
        <v>254</v>
      </c>
      <c r="G9" s="323">
        <v>195</v>
      </c>
      <c r="H9" s="323">
        <v>774</v>
      </c>
      <c r="I9" s="323">
        <v>315</v>
      </c>
      <c r="J9" s="640">
        <v>351</v>
      </c>
      <c r="K9" s="705">
        <f>SUM(C9:J9)</f>
        <v>2962</v>
      </c>
      <c r="L9" s="706">
        <f t="shared" si="0"/>
        <v>774</v>
      </c>
      <c r="M9" s="707">
        <f t="shared" si="1"/>
        <v>189</v>
      </c>
    </row>
    <row r="10" spans="2:13" ht="13.5" thickBot="1">
      <c r="B10" s="643" t="s">
        <v>632</v>
      </c>
      <c r="C10" s="326">
        <v>891</v>
      </c>
      <c r="D10" s="326">
        <v>734</v>
      </c>
      <c r="E10" s="326">
        <v>531</v>
      </c>
      <c r="F10" s="644">
        <v>332</v>
      </c>
      <c r="G10" s="326">
        <v>664</v>
      </c>
      <c r="H10" s="326">
        <v>856</v>
      </c>
      <c r="I10" s="326">
        <v>486</v>
      </c>
      <c r="J10" s="644">
        <v>487</v>
      </c>
      <c r="K10" s="708">
        <f>SUM(C10:J10)</f>
        <v>4981</v>
      </c>
      <c r="L10" s="709">
        <f t="shared" si="0"/>
        <v>891</v>
      </c>
      <c r="M10" s="710">
        <f t="shared" si="1"/>
        <v>332</v>
      </c>
    </row>
    <row r="11" spans="2:13" ht="14.25" thickBot="1" thickTop="1">
      <c r="B11" s="647" t="s">
        <v>15</v>
      </c>
      <c r="C11" s="515">
        <f aca="true" t="shared" si="2" ref="C11:K11">SUM(C6:C10)</f>
        <v>2689</v>
      </c>
      <c r="D11" s="515">
        <f t="shared" si="2"/>
        <v>2761</v>
      </c>
      <c r="E11" s="515">
        <f t="shared" si="2"/>
        <v>1746</v>
      </c>
      <c r="F11" s="648">
        <f t="shared" si="2"/>
        <v>2304</v>
      </c>
      <c r="G11" s="515">
        <f t="shared" si="2"/>
        <v>2458</v>
      </c>
      <c r="H11" s="515">
        <f t="shared" si="2"/>
        <v>3180</v>
      </c>
      <c r="I11" s="515">
        <f t="shared" si="2"/>
        <v>2180</v>
      </c>
      <c r="J11" s="648">
        <f t="shared" si="2"/>
        <v>2582</v>
      </c>
      <c r="K11" s="649">
        <f t="shared" si="2"/>
        <v>19900</v>
      </c>
      <c r="L11" s="711">
        <f t="shared" si="0"/>
        <v>3180</v>
      </c>
      <c r="M11" s="712">
        <f t="shared" si="1"/>
        <v>1746</v>
      </c>
    </row>
  </sheetData>
  <mergeCells count="6">
    <mergeCell ref="M4:M5"/>
    <mergeCell ref="K4:K5"/>
    <mergeCell ref="C4:F4"/>
    <mergeCell ref="B4:B5"/>
    <mergeCell ref="G4:J4"/>
    <mergeCell ref="L4:L5"/>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89" r:id="rId2"/>
  <headerFooter alignWithMargins="0">
    <oddHeader>&amp;R2010年～2011年</oddHeader>
    <oddFooter>&amp;L&amp;D</oddFooter>
  </headerFooter>
  <drawing r:id="rId1"/>
</worksheet>
</file>

<file path=xl/worksheets/sheet34.xml><?xml version="1.0" encoding="utf-8"?>
<worksheet xmlns="http://schemas.openxmlformats.org/spreadsheetml/2006/main" xmlns:r="http://schemas.openxmlformats.org/officeDocument/2006/relationships">
  <sheetPr codeName="Sheet29"/>
  <dimension ref="A1:J25"/>
  <sheetViews>
    <sheetView workbookViewId="0" topLeftCell="A1">
      <selection activeCell="A1" sqref="A1"/>
    </sheetView>
  </sheetViews>
  <sheetFormatPr defaultColWidth="9.00390625" defaultRowHeight="13.5"/>
  <cols>
    <col min="1" max="2" width="3.125" style="0" customWidth="1"/>
    <col min="3" max="3" width="14.625" style="0" customWidth="1"/>
    <col min="5" max="5" width="10.625" style="0" customWidth="1"/>
    <col min="6" max="6" width="4.75390625" style="0" bestFit="1" customWidth="1"/>
    <col min="8" max="8" width="4.75390625" style="0" bestFit="1" customWidth="1"/>
  </cols>
  <sheetData>
    <row r="1" ht="12.75">
      <c r="A1" t="s">
        <v>815</v>
      </c>
    </row>
    <row r="6" ht="13.5" thickBot="1"/>
    <row r="7" spans="2:10" ht="13.5" thickBot="1">
      <c r="B7" s="713"/>
      <c r="C7" s="37" t="s">
        <v>816</v>
      </c>
      <c r="D7" s="714" t="s">
        <v>127</v>
      </c>
      <c r="E7" s="714" t="s">
        <v>130</v>
      </c>
      <c r="F7" s="714" t="s">
        <v>817</v>
      </c>
      <c r="G7" s="714" t="s">
        <v>818</v>
      </c>
      <c r="H7" s="715" t="s">
        <v>23</v>
      </c>
      <c r="I7" s="716" t="s">
        <v>819</v>
      </c>
      <c r="J7" s="717" t="s">
        <v>820</v>
      </c>
    </row>
    <row r="8" spans="2:10" ht="12.75">
      <c r="B8" s="718" t="s">
        <v>821</v>
      </c>
      <c r="C8" s="719" t="s">
        <v>176</v>
      </c>
      <c r="D8" s="720" t="s">
        <v>162</v>
      </c>
      <c r="E8" s="721">
        <v>36465</v>
      </c>
      <c r="F8" s="722">
        <v>7</v>
      </c>
      <c r="G8" s="723">
        <v>300000</v>
      </c>
      <c r="H8" s="724" t="s">
        <v>822</v>
      </c>
      <c r="I8" s="725">
        <v>450000</v>
      </c>
      <c r="J8" s="726">
        <f aca="true" t="shared" si="0" ref="J8:J25">I8/G8</f>
        <v>1.5</v>
      </c>
    </row>
    <row r="9" spans="2:10" ht="12.75">
      <c r="B9" s="727"/>
      <c r="C9" s="728" t="s">
        <v>217</v>
      </c>
      <c r="D9" s="729" t="s">
        <v>188</v>
      </c>
      <c r="E9" s="730">
        <v>38443</v>
      </c>
      <c r="F9" s="79">
        <v>1</v>
      </c>
      <c r="G9" s="731">
        <v>150000</v>
      </c>
      <c r="H9" s="732" t="s">
        <v>822</v>
      </c>
      <c r="I9" s="733">
        <v>225000</v>
      </c>
      <c r="J9" s="734">
        <f t="shared" si="0"/>
        <v>1.5</v>
      </c>
    </row>
    <row r="10" spans="2:10" ht="12.75">
      <c r="B10" s="727"/>
      <c r="C10" s="735" t="s">
        <v>209</v>
      </c>
      <c r="D10" s="736" t="s">
        <v>134</v>
      </c>
      <c r="E10" s="737">
        <v>36434</v>
      </c>
      <c r="F10" s="79">
        <v>7</v>
      </c>
      <c r="G10" s="731">
        <v>300000</v>
      </c>
      <c r="H10" s="732" t="s">
        <v>823</v>
      </c>
      <c r="I10" s="733">
        <v>300000</v>
      </c>
      <c r="J10" s="734">
        <f t="shared" si="0"/>
        <v>1</v>
      </c>
    </row>
    <row r="11" spans="2:10" ht="12.75">
      <c r="B11" s="727"/>
      <c r="C11" s="728" t="s">
        <v>199</v>
      </c>
      <c r="D11" s="729" t="s">
        <v>177</v>
      </c>
      <c r="E11" s="730">
        <v>36982</v>
      </c>
      <c r="F11" s="79">
        <v>5</v>
      </c>
      <c r="G11" s="731">
        <v>240000</v>
      </c>
      <c r="H11" s="732" t="s">
        <v>824</v>
      </c>
      <c r="I11" s="733">
        <v>216000</v>
      </c>
      <c r="J11" s="734">
        <f t="shared" si="0"/>
        <v>0.9</v>
      </c>
    </row>
    <row r="12" spans="2:10" ht="12.75">
      <c r="B12" s="727"/>
      <c r="C12" s="735" t="s">
        <v>215</v>
      </c>
      <c r="D12" s="736" t="s">
        <v>173</v>
      </c>
      <c r="E12" s="737">
        <v>36617</v>
      </c>
      <c r="F12" s="79">
        <v>6</v>
      </c>
      <c r="G12" s="731">
        <v>270000</v>
      </c>
      <c r="H12" s="732" t="s">
        <v>822</v>
      </c>
      <c r="I12" s="733">
        <v>405000</v>
      </c>
      <c r="J12" s="734">
        <f t="shared" si="0"/>
        <v>1.5</v>
      </c>
    </row>
    <row r="13" spans="2:10" ht="13.5" thickBot="1">
      <c r="B13" s="738"/>
      <c r="C13" s="739" t="s">
        <v>189</v>
      </c>
      <c r="D13" s="740" t="s">
        <v>168</v>
      </c>
      <c r="E13" s="741">
        <v>37012</v>
      </c>
      <c r="F13" s="742">
        <v>5</v>
      </c>
      <c r="G13" s="743">
        <v>240000</v>
      </c>
      <c r="H13" s="744" t="s">
        <v>824</v>
      </c>
      <c r="I13" s="745">
        <v>216000</v>
      </c>
      <c r="J13" s="746">
        <f t="shared" si="0"/>
        <v>0.9</v>
      </c>
    </row>
    <row r="14" spans="2:10" ht="13.5" customHeight="1">
      <c r="B14" s="718" t="s">
        <v>825</v>
      </c>
      <c r="C14" s="719" t="s">
        <v>187</v>
      </c>
      <c r="D14" s="720" t="s">
        <v>152</v>
      </c>
      <c r="E14" s="721">
        <v>37712</v>
      </c>
      <c r="F14" s="722">
        <v>3</v>
      </c>
      <c r="G14" s="723">
        <v>200000</v>
      </c>
      <c r="H14" s="724" t="s">
        <v>824</v>
      </c>
      <c r="I14" s="725">
        <v>180000</v>
      </c>
      <c r="J14" s="726">
        <f t="shared" si="0"/>
        <v>0.9</v>
      </c>
    </row>
    <row r="15" spans="2:10" ht="12.75">
      <c r="B15" s="727"/>
      <c r="C15" s="728" t="s">
        <v>201</v>
      </c>
      <c r="D15" s="729" t="s">
        <v>131</v>
      </c>
      <c r="E15" s="730">
        <v>37712</v>
      </c>
      <c r="F15" s="79">
        <v>3</v>
      </c>
      <c r="G15" s="731">
        <v>200000</v>
      </c>
      <c r="H15" s="732" t="s">
        <v>826</v>
      </c>
      <c r="I15" s="733">
        <v>400000</v>
      </c>
      <c r="J15" s="734">
        <f t="shared" si="0"/>
        <v>2</v>
      </c>
    </row>
    <row r="16" spans="2:10" ht="12.75">
      <c r="B16" s="727"/>
      <c r="C16" s="735" t="s">
        <v>203</v>
      </c>
      <c r="D16" s="736" t="s">
        <v>144</v>
      </c>
      <c r="E16" s="737">
        <v>35643</v>
      </c>
      <c r="F16" s="79">
        <v>9</v>
      </c>
      <c r="G16" s="731">
        <v>360000</v>
      </c>
      <c r="H16" s="732" t="s">
        <v>827</v>
      </c>
      <c r="I16" s="733">
        <v>468000</v>
      </c>
      <c r="J16" s="734">
        <f t="shared" si="0"/>
        <v>1.3</v>
      </c>
    </row>
    <row r="17" spans="2:10" ht="12.75">
      <c r="B17" s="727"/>
      <c r="C17" s="728" t="s">
        <v>154</v>
      </c>
      <c r="D17" s="729" t="s">
        <v>208</v>
      </c>
      <c r="E17" s="730">
        <v>38687</v>
      </c>
      <c r="F17" s="79">
        <v>1</v>
      </c>
      <c r="G17" s="731">
        <v>150000</v>
      </c>
      <c r="H17" s="732" t="s">
        <v>823</v>
      </c>
      <c r="I17" s="733">
        <v>150000</v>
      </c>
      <c r="J17" s="734">
        <f t="shared" si="0"/>
        <v>1</v>
      </c>
    </row>
    <row r="18" spans="2:10" ht="12.75">
      <c r="B18" s="727"/>
      <c r="C18" s="735" t="s">
        <v>133</v>
      </c>
      <c r="D18" s="736" t="s">
        <v>202</v>
      </c>
      <c r="E18" s="737">
        <v>37773</v>
      </c>
      <c r="F18" s="79">
        <v>3</v>
      </c>
      <c r="G18" s="731">
        <v>200000</v>
      </c>
      <c r="H18" s="732" t="s">
        <v>822</v>
      </c>
      <c r="I18" s="733">
        <v>300000</v>
      </c>
      <c r="J18" s="734">
        <f t="shared" si="0"/>
        <v>1.5</v>
      </c>
    </row>
    <row r="19" spans="2:10" ht="13.5" thickBot="1">
      <c r="B19" s="738"/>
      <c r="C19" s="739" t="s">
        <v>160</v>
      </c>
      <c r="D19" s="740" t="s">
        <v>164</v>
      </c>
      <c r="E19" s="741">
        <v>36069</v>
      </c>
      <c r="F19" s="742">
        <v>8</v>
      </c>
      <c r="G19" s="743">
        <v>330000</v>
      </c>
      <c r="H19" s="744" t="s">
        <v>823</v>
      </c>
      <c r="I19" s="745">
        <v>330000</v>
      </c>
      <c r="J19" s="746">
        <f t="shared" si="0"/>
        <v>1</v>
      </c>
    </row>
    <row r="20" spans="2:10" ht="13.5" customHeight="1">
      <c r="B20" s="718" t="s">
        <v>828</v>
      </c>
      <c r="C20" s="719" t="s">
        <v>167</v>
      </c>
      <c r="D20" s="720" t="s">
        <v>190</v>
      </c>
      <c r="E20" s="721">
        <v>36130</v>
      </c>
      <c r="F20" s="722">
        <v>8</v>
      </c>
      <c r="G20" s="723">
        <v>330000</v>
      </c>
      <c r="H20" s="724" t="s">
        <v>826</v>
      </c>
      <c r="I20" s="725">
        <v>660000</v>
      </c>
      <c r="J20" s="726">
        <f t="shared" si="0"/>
        <v>2</v>
      </c>
    </row>
    <row r="21" spans="2:10" ht="12.75">
      <c r="B21" s="727"/>
      <c r="C21" s="728" t="s">
        <v>207</v>
      </c>
      <c r="D21" s="729" t="s">
        <v>170</v>
      </c>
      <c r="E21" s="730">
        <v>35521</v>
      </c>
      <c r="F21" s="79">
        <v>9</v>
      </c>
      <c r="G21" s="731">
        <v>360000</v>
      </c>
      <c r="H21" s="732" t="s">
        <v>827</v>
      </c>
      <c r="I21" s="733">
        <v>468000</v>
      </c>
      <c r="J21" s="734">
        <f t="shared" si="0"/>
        <v>1.3</v>
      </c>
    </row>
    <row r="22" spans="2:10" ht="12.75">
      <c r="B22" s="727"/>
      <c r="C22" s="735" t="s">
        <v>156</v>
      </c>
      <c r="D22" s="736" t="s">
        <v>182</v>
      </c>
      <c r="E22" s="737">
        <v>37408</v>
      </c>
      <c r="F22" s="79">
        <v>4</v>
      </c>
      <c r="G22" s="731">
        <v>220000</v>
      </c>
      <c r="H22" s="732" t="s">
        <v>829</v>
      </c>
      <c r="I22" s="733">
        <v>154000</v>
      </c>
      <c r="J22" s="734">
        <f t="shared" si="0"/>
        <v>0.7</v>
      </c>
    </row>
    <row r="23" spans="2:10" ht="12.75">
      <c r="B23" s="727"/>
      <c r="C23" s="728" t="s">
        <v>183</v>
      </c>
      <c r="D23" s="729" t="s">
        <v>196</v>
      </c>
      <c r="E23" s="730">
        <v>36982</v>
      </c>
      <c r="F23" s="79">
        <v>5</v>
      </c>
      <c r="G23" s="731">
        <v>240000</v>
      </c>
      <c r="H23" s="732" t="s">
        <v>823</v>
      </c>
      <c r="I23" s="733">
        <v>240000</v>
      </c>
      <c r="J23" s="734">
        <f t="shared" si="0"/>
        <v>1</v>
      </c>
    </row>
    <row r="24" spans="2:10" ht="12.75">
      <c r="B24" s="727"/>
      <c r="C24" s="735" t="s">
        <v>158</v>
      </c>
      <c r="D24" s="736" t="s">
        <v>159</v>
      </c>
      <c r="E24" s="737">
        <v>37712</v>
      </c>
      <c r="F24" s="79">
        <v>3</v>
      </c>
      <c r="G24" s="731">
        <v>200000</v>
      </c>
      <c r="H24" s="732" t="s">
        <v>826</v>
      </c>
      <c r="I24" s="733">
        <v>400000</v>
      </c>
      <c r="J24" s="734">
        <f t="shared" si="0"/>
        <v>2</v>
      </c>
    </row>
    <row r="25" spans="2:10" ht="13.5" thickBot="1">
      <c r="B25" s="738"/>
      <c r="C25" s="739" t="s">
        <v>166</v>
      </c>
      <c r="D25" s="740" t="s">
        <v>159</v>
      </c>
      <c r="E25" s="741">
        <v>37712</v>
      </c>
      <c r="F25" s="742">
        <v>3</v>
      </c>
      <c r="G25" s="743">
        <v>200000</v>
      </c>
      <c r="H25" s="744" t="s">
        <v>829</v>
      </c>
      <c r="I25" s="745">
        <v>140000</v>
      </c>
      <c r="J25" s="746">
        <f t="shared" si="0"/>
        <v>0.7</v>
      </c>
    </row>
  </sheetData>
  <mergeCells count="3">
    <mergeCell ref="B8:B13"/>
    <mergeCell ref="B14:B19"/>
    <mergeCell ref="B20:B25"/>
  </mergeCells>
  <conditionalFormatting sqref="C8:C25">
    <cfRule type="expression" priority="1" dxfId="3" stopIfTrue="1">
      <formula>I8&gt;400000</formula>
    </cfRule>
    <cfRule type="expression" priority="2" dxfId="0" stopIfTrue="1">
      <formula>I8&lt;=150000</formula>
    </cfRule>
  </conditionalFormatting>
  <printOptions/>
  <pageMargins left="0.75" right="0.75" top="1" bottom="1" header="0.512" footer="0.512"/>
  <pageSetup orientation="portrait" paperSize="9"/>
  <drawing r:id="rId1"/>
</worksheet>
</file>

<file path=xl/worksheets/sheet35.xml><?xml version="1.0" encoding="utf-8"?>
<worksheet xmlns="http://schemas.openxmlformats.org/spreadsheetml/2006/main" xmlns:r="http://schemas.openxmlformats.org/officeDocument/2006/relationships">
  <sheetPr codeName="Sheet30"/>
  <dimension ref="A1:O49"/>
  <sheetViews>
    <sheetView workbookViewId="0" topLeftCell="A1">
      <selection activeCell="A1" sqref="A1"/>
    </sheetView>
  </sheetViews>
  <sheetFormatPr defaultColWidth="9.00390625" defaultRowHeight="13.5"/>
  <cols>
    <col min="1" max="1" width="2.625" style="0" customWidth="1"/>
    <col min="2" max="2" width="6.25390625" style="0" customWidth="1"/>
    <col min="3" max="3" width="9.375" style="0" bestFit="1" customWidth="1"/>
    <col min="4" max="4" width="6.375" style="0" bestFit="1" customWidth="1"/>
    <col min="5" max="5" width="8.00390625" style="0" bestFit="1" customWidth="1"/>
    <col min="6" max="6" width="8.00390625" style="0" customWidth="1"/>
    <col min="7" max="7" width="6.375" style="0" bestFit="1" customWidth="1"/>
    <col min="8" max="8" width="5.50390625" style="0" bestFit="1" customWidth="1"/>
    <col min="9" max="9" width="8.75390625" style="0" customWidth="1"/>
    <col min="10" max="10" width="4.125" style="0" customWidth="1"/>
    <col min="12" max="15" width="10.625" style="0" customWidth="1"/>
  </cols>
  <sheetData>
    <row r="1" ht="13.5">
      <c r="A1" t="s">
        <v>830</v>
      </c>
    </row>
    <row r="4" ht="13.5" thickBot="1"/>
    <row r="5" spans="11:15" ht="12.75">
      <c r="K5" s="747" t="s">
        <v>831</v>
      </c>
      <c r="L5" s="35" t="s">
        <v>832</v>
      </c>
      <c r="M5" s="35" t="s">
        <v>833</v>
      </c>
      <c r="N5" s="35" t="s">
        <v>834</v>
      </c>
      <c r="O5" s="197" t="s">
        <v>835</v>
      </c>
    </row>
    <row r="6" spans="2:15" ht="13.5" thickBot="1">
      <c r="B6" t="s">
        <v>836</v>
      </c>
      <c r="F6" s="61"/>
      <c r="G6" s="61"/>
      <c r="H6" s="748">
        <v>2006</v>
      </c>
      <c r="I6" t="s">
        <v>837</v>
      </c>
      <c r="K6" s="749" t="s">
        <v>245</v>
      </c>
      <c r="L6" s="750" t="s">
        <v>838</v>
      </c>
      <c r="M6" s="750" t="s">
        <v>839</v>
      </c>
      <c r="N6" s="750" t="s">
        <v>840</v>
      </c>
      <c r="O6" s="751" t="s">
        <v>841</v>
      </c>
    </row>
    <row r="7" spans="2:9" ht="12.75">
      <c r="B7" s="752" t="s">
        <v>127</v>
      </c>
      <c r="C7" s="752" t="s">
        <v>130</v>
      </c>
      <c r="D7" s="752" t="s">
        <v>233</v>
      </c>
      <c r="E7" s="752" t="s">
        <v>842</v>
      </c>
      <c r="F7" s="752" t="s">
        <v>818</v>
      </c>
      <c r="G7" s="752" t="s">
        <v>623</v>
      </c>
      <c r="H7" s="752" t="s">
        <v>23</v>
      </c>
      <c r="I7" s="752" t="s">
        <v>819</v>
      </c>
    </row>
    <row r="8" spans="2:9" ht="24" thickBot="1">
      <c r="B8" s="753" t="s">
        <v>162</v>
      </c>
      <c r="C8" s="754">
        <v>36465</v>
      </c>
      <c r="D8" s="755" t="str">
        <f aca="true" t="shared" si="0" ref="D8:D48">INDEX($L$5:$O$5,MATCH(LEFT(B8,1),$L$6:$O$6))</f>
        <v>東京都</v>
      </c>
      <c r="E8" s="756">
        <f aca="true" t="shared" si="1" ref="E8:E48">$H$6-YEAR(C8)</f>
        <v>7</v>
      </c>
      <c r="F8" s="757">
        <f aca="true" t="shared" si="2" ref="F8:F48">IF(E8=0,100000,VLOOKUP(E8,基本賞与,2,0))</f>
        <v>300000</v>
      </c>
      <c r="G8" s="758">
        <v>1.35</v>
      </c>
      <c r="H8" s="759" t="str">
        <f aca="true" t="shared" si="3" ref="H8:H48">VLOOKUP(CEILING(G8,20%),達成率,2,1)</f>
        <v>A</v>
      </c>
      <c r="I8" s="760">
        <f aca="true" t="shared" si="4" ref="I8:I48">F8+VLOOKUP(CEILING(G8,20%),達成率,3,1)*F8</f>
        <v>450000</v>
      </c>
    </row>
    <row r="9" spans="2:14" ht="24">
      <c r="B9" s="755" t="s">
        <v>188</v>
      </c>
      <c r="C9" s="761">
        <v>38443</v>
      </c>
      <c r="D9" s="755" t="str">
        <f t="shared" si="0"/>
        <v>三重県</v>
      </c>
      <c r="E9" s="756">
        <f t="shared" si="1"/>
        <v>1</v>
      </c>
      <c r="F9" s="757">
        <f t="shared" si="2"/>
        <v>150000</v>
      </c>
      <c r="G9" s="758">
        <v>1.36</v>
      </c>
      <c r="H9" s="759" t="str">
        <f t="shared" si="3"/>
        <v>A</v>
      </c>
      <c r="I9" s="760">
        <f t="shared" si="4"/>
        <v>225000</v>
      </c>
      <c r="K9" s="762" t="s">
        <v>623</v>
      </c>
      <c r="L9" s="763"/>
      <c r="M9" s="764" t="s">
        <v>23</v>
      </c>
      <c r="N9" s="100" t="s">
        <v>843</v>
      </c>
    </row>
    <row r="10" spans="2:14" ht="24">
      <c r="B10" s="753" t="s">
        <v>134</v>
      </c>
      <c r="C10" s="754">
        <v>36434</v>
      </c>
      <c r="D10" s="755" t="str">
        <f t="shared" si="0"/>
        <v>群馬県</v>
      </c>
      <c r="E10" s="756">
        <f t="shared" si="1"/>
        <v>7</v>
      </c>
      <c r="F10" s="757">
        <f t="shared" si="2"/>
        <v>300000</v>
      </c>
      <c r="G10" s="758">
        <v>0.98</v>
      </c>
      <c r="H10" s="759" t="str">
        <f t="shared" si="3"/>
        <v>C</v>
      </c>
      <c r="I10" s="760">
        <f t="shared" si="4"/>
        <v>300000</v>
      </c>
      <c r="K10" s="765" t="s">
        <v>844</v>
      </c>
      <c r="L10" s="766">
        <v>0.2</v>
      </c>
      <c r="M10" s="767" t="s">
        <v>845</v>
      </c>
      <c r="N10" s="768">
        <v>-1</v>
      </c>
    </row>
    <row r="11" spans="2:14" ht="24">
      <c r="B11" s="755" t="s">
        <v>177</v>
      </c>
      <c r="C11" s="761">
        <v>36982</v>
      </c>
      <c r="D11" s="755" t="str">
        <f t="shared" si="0"/>
        <v>東京都</v>
      </c>
      <c r="E11" s="756">
        <f t="shared" si="1"/>
        <v>5</v>
      </c>
      <c r="F11" s="757">
        <f t="shared" si="2"/>
        <v>240000</v>
      </c>
      <c r="G11" s="758">
        <v>0.73</v>
      </c>
      <c r="H11" s="759" t="str">
        <f t="shared" si="3"/>
        <v>D</v>
      </c>
      <c r="I11" s="760">
        <f t="shared" si="4"/>
        <v>216000</v>
      </c>
      <c r="K11" s="765" t="s">
        <v>946</v>
      </c>
      <c r="L11" s="766">
        <v>0.4</v>
      </c>
      <c r="M11" s="767" t="s">
        <v>947</v>
      </c>
      <c r="N11" s="768">
        <v>-0.8</v>
      </c>
    </row>
    <row r="12" spans="2:14" ht="24">
      <c r="B12" s="753" t="s">
        <v>173</v>
      </c>
      <c r="C12" s="754">
        <v>36617</v>
      </c>
      <c r="D12" s="755" t="str">
        <f t="shared" si="0"/>
        <v>東京都</v>
      </c>
      <c r="E12" s="756">
        <f t="shared" si="1"/>
        <v>6</v>
      </c>
      <c r="F12" s="757">
        <f t="shared" si="2"/>
        <v>270000</v>
      </c>
      <c r="G12" s="758">
        <v>1.26</v>
      </c>
      <c r="H12" s="759" t="str">
        <f t="shared" si="3"/>
        <v>A</v>
      </c>
      <c r="I12" s="760">
        <f t="shared" si="4"/>
        <v>405000</v>
      </c>
      <c r="K12" s="765" t="s">
        <v>946</v>
      </c>
      <c r="L12" s="769">
        <v>0.6</v>
      </c>
      <c r="M12" s="9" t="s">
        <v>948</v>
      </c>
      <c r="N12" s="770">
        <v>-0.3</v>
      </c>
    </row>
    <row r="13" spans="2:14" ht="24">
      <c r="B13" s="753" t="s">
        <v>168</v>
      </c>
      <c r="C13" s="754">
        <v>37012</v>
      </c>
      <c r="D13" s="755" t="str">
        <f t="shared" si="0"/>
        <v>東京都</v>
      </c>
      <c r="E13" s="756">
        <f t="shared" si="1"/>
        <v>5</v>
      </c>
      <c r="F13" s="757">
        <f t="shared" si="2"/>
        <v>240000</v>
      </c>
      <c r="G13" s="758">
        <v>0.65</v>
      </c>
      <c r="H13" s="759" t="str">
        <f t="shared" si="3"/>
        <v>D</v>
      </c>
      <c r="I13" s="760">
        <f t="shared" si="4"/>
        <v>216000</v>
      </c>
      <c r="K13" s="765" t="s">
        <v>946</v>
      </c>
      <c r="L13" s="769">
        <v>0.8</v>
      </c>
      <c r="M13" s="9" t="s">
        <v>402</v>
      </c>
      <c r="N13" s="770">
        <v>-0.1</v>
      </c>
    </row>
    <row r="14" spans="2:14" ht="24">
      <c r="B14" s="753" t="s">
        <v>152</v>
      </c>
      <c r="C14" s="754">
        <v>37712</v>
      </c>
      <c r="D14" s="755" t="str">
        <f t="shared" si="0"/>
        <v>東京都</v>
      </c>
      <c r="E14" s="756">
        <f t="shared" si="1"/>
        <v>3</v>
      </c>
      <c r="F14" s="757">
        <f t="shared" si="2"/>
        <v>200000</v>
      </c>
      <c r="G14" s="758">
        <v>0.71</v>
      </c>
      <c r="H14" s="759" t="str">
        <f t="shared" si="3"/>
        <v>D</v>
      </c>
      <c r="I14" s="760">
        <f t="shared" si="4"/>
        <v>180000</v>
      </c>
      <c r="K14" s="765" t="s">
        <v>946</v>
      </c>
      <c r="L14" s="769">
        <v>1</v>
      </c>
      <c r="M14" s="9" t="s">
        <v>949</v>
      </c>
      <c r="N14" s="65">
        <v>0</v>
      </c>
    </row>
    <row r="15" spans="2:14" ht="24">
      <c r="B15" s="753" t="s">
        <v>131</v>
      </c>
      <c r="C15" s="754">
        <v>37712</v>
      </c>
      <c r="D15" s="755" t="str">
        <f t="shared" si="0"/>
        <v>群馬県</v>
      </c>
      <c r="E15" s="756">
        <f t="shared" si="1"/>
        <v>3</v>
      </c>
      <c r="F15" s="757">
        <f t="shared" si="2"/>
        <v>200000</v>
      </c>
      <c r="G15" s="758">
        <v>1.41</v>
      </c>
      <c r="H15" s="759" t="str">
        <f t="shared" si="3"/>
        <v>S</v>
      </c>
      <c r="I15" s="760">
        <f t="shared" si="4"/>
        <v>400000</v>
      </c>
      <c r="K15" s="765" t="s">
        <v>946</v>
      </c>
      <c r="L15" s="769">
        <v>1.2</v>
      </c>
      <c r="M15" s="9" t="s">
        <v>950</v>
      </c>
      <c r="N15" s="770">
        <v>0.3</v>
      </c>
    </row>
    <row r="16" spans="2:14" ht="24">
      <c r="B16" s="755" t="s">
        <v>144</v>
      </c>
      <c r="C16" s="761">
        <v>35643</v>
      </c>
      <c r="D16" s="755" t="str">
        <f t="shared" si="0"/>
        <v>群馬県</v>
      </c>
      <c r="E16" s="756">
        <f t="shared" si="1"/>
        <v>9</v>
      </c>
      <c r="F16" s="757">
        <f t="shared" si="2"/>
        <v>360000</v>
      </c>
      <c r="G16" s="758">
        <v>1.01</v>
      </c>
      <c r="H16" s="759" t="str">
        <f t="shared" si="3"/>
        <v>B</v>
      </c>
      <c r="I16" s="760">
        <f t="shared" si="4"/>
        <v>468000</v>
      </c>
      <c r="K16" s="765" t="s">
        <v>946</v>
      </c>
      <c r="L16" s="769">
        <v>1.4</v>
      </c>
      <c r="M16" s="9" t="s">
        <v>951</v>
      </c>
      <c r="N16" s="770">
        <v>0.5</v>
      </c>
    </row>
    <row r="17" spans="2:14" ht="24" thickBot="1">
      <c r="B17" s="753" t="s">
        <v>208</v>
      </c>
      <c r="C17" s="754">
        <v>38687</v>
      </c>
      <c r="D17" s="755" t="str">
        <f t="shared" si="0"/>
        <v>北海道</v>
      </c>
      <c r="E17" s="756">
        <f t="shared" si="1"/>
        <v>1</v>
      </c>
      <c r="F17" s="757">
        <f t="shared" si="2"/>
        <v>150000</v>
      </c>
      <c r="G17" s="758">
        <v>0.89</v>
      </c>
      <c r="H17" s="759" t="str">
        <f t="shared" si="3"/>
        <v>C</v>
      </c>
      <c r="I17" s="760">
        <f t="shared" si="4"/>
        <v>150000</v>
      </c>
      <c r="K17" s="771" t="s">
        <v>946</v>
      </c>
      <c r="L17" s="750">
        <v>1.6</v>
      </c>
      <c r="M17" s="25" t="s">
        <v>952</v>
      </c>
      <c r="N17" s="751">
        <v>1</v>
      </c>
    </row>
    <row r="18" spans="2:9" ht="24">
      <c r="B18" s="755" t="s">
        <v>202</v>
      </c>
      <c r="C18" s="761">
        <v>37773</v>
      </c>
      <c r="D18" s="755" t="str">
        <f t="shared" si="0"/>
        <v>三重県</v>
      </c>
      <c r="E18" s="756">
        <f t="shared" si="1"/>
        <v>3</v>
      </c>
      <c r="F18" s="757">
        <f t="shared" si="2"/>
        <v>200000</v>
      </c>
      <c r="G18" s="758">
        <v>1.29</v>
      </c>
      <c r="H18" s="759" t="str">
        <f t="shared" si="3"/>
        <v>A</v>
      </c>
      <c r="I18" s="760">
        <f t="shared" si="4"/>
        <v>300000</v>
      </c>
    </row>
    <row r="19" spans="2:9" ht="24" thickBot="1">
      <c r="B19" s="753" t="s">
        <v>164</v>
      </c>
      <c r="C19" s="754">
        <v>36069</v>
      </c>
      <c r="D19" s="755" t="str">
        <f t="shared" si="0"/>
        <v>東京都</v>
      </c>
      <c r="E19" s="756">
        <f t="shared" si="1"/>
        <v>8</v>
      </c>
      <c r="F19" s="757">
        <f t="shared" si="2"/>
        <v>330000</v>
      </c>
      <c r="G19" s="758">
        <v>0.83</v>
      </c>
      <c r="H19" s="759" t="str">
        <f t="shared" si="3"/>
        <v>C</v>
      </c>
      <c r="I19" s="760">
        <f t="shared" si="4"/>
        <v>330000</v>
      </c>
    </row>
    <row r="20" spans="2:12" ht="24">
      <c r="B20" s="753" t="s">
        <v>200</v>
      </c>
      <c r="C20" s="754">
        <v>37803</v>
      </c>
      <c r="D20" s="755" t="str">
        <f t="shared" si="0"/>
        <v>三重県</v>
      </c>
      <c r="E20" s="756">
        <f t="shared" si="1"/>
        <v>3</v>
      </c>
      <c r="F20" s="757">
        <f t="shared" si="2"/>
        <v>200000</v>
      </c>
      <c r="G20" s="758">
        <v>1.32</v>
      </c>
      <c r="H20" s="759" t="str">
        <f t="shared" si="3"/>
        <v>A</v>
      </c>
      <c r="I20" s="760">
        <f t="shared" si="4"/>
        <v>300000</v>
      </c>
      <c r="K20" s="99" t="s">
        <v>842</v>
      </c>
      <c r="L20" s="772" t="s">
        <v>818</v>
      </c>
    </row>
    <row r="21" spans="2:12" ht="24">
      <c r="B21" s="753" t="s">
        <v>185</v>
      </c>
      <c r="C21" s="754">
        <v>37926</v>
      </c>
      <c r="D21" s="755" t="str">
        <f t="shared" si="0"/>
        <v>三重県</v>
      </c>
      <c r="E21" s="756">
        <f t="shared" si="1"/>
        <v>3</v>
      </c>
      <c r="F21" s="757">
        <f t="shared" si="2"/>
        <v>200000</v>
      </c>
      <c r="G21" s="758">
        <v>0.43</v>
      </c>
      <c r="H21" s="759" t="str">
        <f t="shared" si="3"/>
        <v>E</v>
      </c>
      <c r="I21" s="760">
        <f t="shared" si="4"/>
        <v>140000</v>
      </c>
      <c r="K21" s="148">
        <v>1</v>
      </c>
      <c r="L21" s="773">
        <v>150000</v>
      </c>
    </row>
    <row r="22" spans="2:12" ht="24">
      <c r="B22" s="753" t="s">
        <v>170</v>
      </c>
      <c r="C22" s="754">
        <v>36526</v>
      </c>
      <c r="D22" s="755" t="str">
        <f t="shared" si="0"/>
        <v>東京都</v>
      </c>
      <c r="E22" s="756">
        <f t="shared" si="1"/>
        <v>6</v>
      </c>
      <c r="F22" s="757">
        <f t="shared" si="2"/>
        <v>270000</v>
      </c>
      <c r="G22" s="758">
        <v>0.82</v>
      </c>
      <c r="H22" s="759" t="str">
        <f t="shared" si="3"/>
        <v>C</v>
      </c>
      <c r="I22" s="760">
        <f t="shared" si="4"/>
        <v>270000</v>
      </c>
      <c r="K22" s="148">
        <v>2</v>
      </c>
      <c r="L22" s="773">
        <v>180000</v>
      </c>
    </row>
    <row r="23" spans="2:12" ht="24">
      <c r="B23" s="755" t="s">
        <v>216</v>
      </c>
      <c r="C23" s="761">
        <v>38749</v>
      </c>
      <c r="D23" s="755" t="str">
        <f t="shared" si="0"/>
        <v>北海道</v>
      </c>
      <c r="E23" s="756">
        <f t="shared" si="1"/>
        <v>0</v>
      </c>
      <c r="F23" s="757">
        <f t="shared" si="2"/>
        <v>100000</v>
      </c>
      <c r="G23" s="758">
        <v>1.25</v>
      </c>
      <c r="H23" s="759" t="str">
        <f t="shared" si="3"/>
        <v>A</v>
      </c>
      <c r="I23" s="760">
        <f t="shared" si="4"/>
        <v>150000</v>
      </c>
      <c r="K23" s="148">
        <v>3</v>
      </c>
      <c r="L23" s="773">
        <v>200000</v>
      </c>
    </row>
    <row r="24" spans="2:12" ht="24">
      <c r="B24" s="753" t="s">
        <v>212</v>
      </c>
      <c r="C24" s="754">
        <v>35521</v>
      </c>
      <c r="D24" s="755" t="str">
        <f t="shared" si="0"/>
        <v>北海道</v>
      </c>
      <c r="E24" s="756">
        <f t="shared" si="1"/>
        <v>9</v>
      </c>
      <c r="F24" s="757">
        <f t="shared" si="2"/>
        <v>360000</v>
      </c>
      <c r="G24" s="758">
        <v>1.22</v>
      </c>
      <c r="H24" s="759" t="str">
        <f t="shared" si="3"/>
        <v>A</v>
      </c>
      <c r="I24" s="760">
        <f t="shared" si="4"/>
        <v>540000</v>
      </c>
      <c r="K24" s="148">
        <v>4</v>
      </c>
      <c r="L24" s="773">
        <v>220000</v>
      </c>
    </row>
    <row r="25" spans="2:12" ht="24">
      <c r="B25" s="755" t="s">
        <v>190</v>
      </c>
      <c r="C25" s="761">
        <v>36130</v>
      </c>
      <c r="D25" s="755" t="str">
        <f t="shared" si="0"/>
        <v>三重県</v>
      </c>
      <c r="E25" s="756">
        <f t="shared" si="1"/>
        <v>8</v>
      </c>
      <c r="F25" s="757">
        <f t="shared" si="2"/>
        <v>330000</v>
      </c>
      <c r="G25" s="758">
        <v>1.49</v>
      </c>
      <c r="H25" s="759" t="str">
        <f t="shared" si="3"/>
        <v>S</v>
      </c>
      <c r="I25" s="760">
        <f t="shared" si="4"/>
        <v>660000</v>
      </c>
      <c r="K25" s="148">
        <v>5</v>
      </c>
      <c r="L25" s="773">
        <v>240000</v>
      </c>
    </row>
    <row r="26" spans="2:12" ht="24">
      <c r="B26" s="755" t="s">
        <v>170</v>
      </c>
      <c r="C26" s="761">
        <v>35521</v>
      </c>
      <c r="D26" s="755" t="str">
        <f t="shared" si="0"/>
        <v>東京都</v>
      </c>
      <c r="E26" s="756">
        <f t="shared" si="1"/>
        <v>9</v>
      </c>
      <c r="F26" s="757">
        <f t="shared" si="2"/>
        <v>360000</v>
      </c>
      <c r="G26" s="758">
        <v>1.04</v>
      </c>
      <c r="H26" s="759" t="str">
        <f t="shared" si="3"/>
        <v>B</v>
      </c>
      <c r="I26" s="760">
        <f t="shared" si="4"/>
        <v>468000</v>
      </c>
      <c r="K26" s="148">
        <v>6</v>
      </c>
      <c r="L26" s="773">
        <v>270000</v>
      </c>
    </row>
    <row r="27" spans="2:12" ht="24">
      <c r="B27" s="753" t="s">
        <v>182</v>
      </c>
      <c r="C27" s="754">
        <v>37408</v>
      </c>
      <c r="D27" s="755" t="str">
        <f t="shared" si="0"/>
        <v>東京都</v>
      </c>
      <c r="E27" s="756">
        <f t="shared" si="1"/>
        <v>4</v>
      </c>
      <c r="F27" s="757">
        <f t="shared" si="2"/>
        <v>220000</v>
      </c>
      <c r="G27" s="758">
        <v>0.46</v>
      </c>
      <c r="H27" s="759" t="str">
        <f t="shared" si="3"/>
        <v>E</v>
      </c>
      <c r="I27" s="760">
        <f t="shared" si="4"/>
        <v>154000</v>
      </c>
      <c r="K27" s="148">
        <v>7</v>
      </c>
      <c r="L27" s="773">
        <v>300000</v>
      </c>
    </row>
    <row r="28" spans="2:12" ht="24">
      <c r="B28" s="753" t="s">
        <v>196</v>
      </c>
      <c r="C28" s="754">
        <v>36982</v>
      </c>
      <c r="D28" s="755" t="str">
        <f t="shared" si="0"/>
        <v>三重県</v>
      </c>
      <c r="E28" s="756">
        <f t="shared" si="1"/>
        <v>5</v>
      </c>
      <c r="F28" s="757">
        <f t="shared" si="2"/>
        <v>240000</v>
      </c>
      <c r="G28" s="758">
        <v>0.93</v>
      </c>
      <c r="H28" s="759" t="str">
        <f t="shared" si="3"/>
        <v>C</v>
      </c>
      <c r="I28" s="760">
        <f t="shared" si="4"/>
        <v>240000</v>
      </c>
      <c r="K28" s="148">
        <v>8</v>
      </c>
      <c r="L28" s="773">
        <v>330000</v>
      </c>
    </row>
    <row r="29" spans="2:12" ht="24">
      <c r="B29" s="753" t="s">
        <v>159</v>
      </c>
      <c r="C29" s="754">
        <v>37712</v>
      </c>
      <c r="D29" s="755" t="str">
        <f t="shared" si="0"/>
        <v>東京都</v>
      </c>
      <c r="E29" s="756">
        <f t="shared" si="1"/>
        <v>3</v>
      </c>
      <c r="F29" s="757">
        <f t="shared" si="2"/>
        <v>200000</v>
      </c>
      <c r="G29" s="758">
        <v>1.57</v>
      </c>
      <c r="H29" s="759" t="str">
        <f t="shared" si="3"/>
        <v>S</v>
      </c>
      <c r="I29" s="760">
        <f t="shared" si="4"/>
        <v>400000</v>
      </c>
      <c r="K29" s="148">
        <v>9</v>
      </c>
      <c r="L29" s="773">
        <v>360000</v>
      </c>
    </row>
    <row r="30" spans="2:12" ht="24">
      <c r="B30" s="755" t="s">
        <v>159</v>
      </c>
      <c r="C30" s="761">
        <v>37712</v>
      </c>
      <c r="D30" s="755" t="str">
        <f t="shared" si="0"/>
        <v>東京都</v>
      </c>
      <c r="E30" s="756">
        <f t="shared" si="1"/>
        <v>3</v>
      </c>
      <c r="F30" s="757">
        <f t="shared" si="2"/>
        <v>200000</v>
      </c>
      <c r="G30" s="758">
        <v>0.46</v>
      </c>
      <c r="H30" s="759" t="str">
        <f t="shared" si="3"/>
        <v>E</v>
      </c>
      <c r="I30" s="760">
        <f t="shared" si="4"/>
        <v>140000</v>
      </c>
      <c r="K30" s="148">
        <v>10</v>
      </c>
      <c r="L30" s="773">
        <v>400000</v>
      </c>
    </row>
    <row r="31" spans="2:12" ht="24" thickBot="1">
      <c r="B31" s="753" t="s">
        <v>142</v>
      </c>
      <c r="C31" s="754">
        <v>36617</v>
      </c>
      <c r="D31" s="755" t="str">
        <f t="shared" si="0"/>
        <v>群馬県</v>
      </c>
      <c r="E31" s="756">
        <f t="shared" si="1"/>
        <v>6</v>
      </c>
      <c r="F31" s="757">
        <f t="shared" si="2"/>
        <v>270000</v>
      </c>
      <c r="G31" s="758">
        <v>1.02</v>
      </c>
      <c r="H31" s="759" t="str">
        <f t="shared" si="3"/>
        <v>B</v>
      </c>
      <c r="I31" s="760">
        <f t="shared" si="4"/>
        <v>351000</v>
      </c>
      <c r="K31" s="56">
        <v>12</v>
      </c>
      <c r="L31" s="774">
        <v>450000</v>
      </c>
    </row>
    <row r="32" spans="2:9" ht="24">
      <c r="B32" s="755" t="s">
        <v>198</v>
      </c>
      <c r="C32" s="761">
        <v>38626</v>
      </c>
      <c r="D32" s="755" t="str">
        <f t="shared" si="0"/>
        <v>三重県</v>
      </c>
      <c r="E32" s="756">
        <f t="shared" si="1"/>
        <v>1</v>
      </c>
      <c r="F32" s="757">
        <f t="shared" si="2"/>
        <v>150000</v>
      </c>
      <c r="G32" s="758">
        <v>1.11</v>
      </c>
      <c r="H32" s="759" t="str">
        <f t="shared" si="3"/>
        <v>B</v>
      </c>
      <c r="I32" s="760">
        <f t="shared" si="4"/>
        <v>195000</v>
      </c>
    </row>
    <row r="33" spans="2:9" ht="24">
      <c r="B33" s="755" t="s">
        <v>136</v>
      </c>
      <c r="C33" s="761">
        <v>36434</v>
      </c>
      <c r="D33" s="755" t="str">
        <f t="shared" si="0"/>
        <v>群馬県</v>
      </c>
      <c r="E33" s="756">
        <f t="shared" si="1"/>
        <v>7</v>
      </c>
      <c r="F33" s="757">
        <f t="shared" si="2"/>
        <v>300000</v>
      </c>
      <c r="G33" s="758">
        <v>1.54</v>
      </c>
      <c r="H33" s="759" t="str">
        <f t="shared" si="3"/>
        <v>S</v>
      </c>
      <c r="I33" s="760">
        <f t="shared" si="4"/>
        <v>600000</v>
      </c>
    </row>
    <row r="34" spans="2:9" ht="24" thickBot="1">
      <c r="B34" s="755" t="s">
        <v>205</v>
      </c>
      <c r="C34" s="761">
        <v>37561</v>
      </c>
      <c r="D34" s="755" t="str">
        <f t="shared" si="0"/>
        <v>北海道</v>
      </c>
      <c r="E34" s="756">
        <f t="shared" si="1"/>
        <v>4</v>
      </c>
      <c r="F34" s="757">
        <f t="shared" si="2"/>
        <v>220000</v>
      </c>
      <c r="G34" s="758">
        <v>0.68</v>
      </c>
      <c r="H34" s="759" t="str">
        <f t="shared" si="3"/>
        <v>D</v>
      </c>
      <c r="I34" s="760">
        <f t="shared" si="4"/>
        <v>198000</v>
      </c>
    </row>
    <row r="35" spans="2:13" ht="24">
      <c r="B35" s="755" t="s">
        <v>157</v>
      </c>
      <c r="C35" s="761">
        <v>37408</v>
      </c>
      <c r="D35" s="755" t="str">
        <f t="shared" si="0"/>
        <v>東京都</v>
      </c>
      <c r="E35" s="756">
        <f t="shared" si="1"/>
        <v>4</v>
      </c>
      <c r="F35" s="757">
        <f t="shared" si="2"/>
        <v>220000</v>
      </c>
      <c r="G35" s="758">
        <v>1.51</v>
      </c>
      <c r="H35" s="759" t="str">
        <f t="shared" si="3"/>
        <v>S</v>
      </c>
      <c r="I35" s="760">
        <f t="shared" si="4"/>
        <v>440000</v>
      </c>
      <c r="K35" s="775" t="s">
        <v>846</v>
      </c>
      <c r="L35" s="303"/>
      <c r="M35" s="304"/>
    </row>
    <row r="36" spans="2:13" ht="24">
      <c r="B36" s="755" t="s">
        <v>134</v>
      </c>
      <c r="C36" s="761">
        <v>36617</v>
      </c>
      <c r="D36" s="755" t="str">
        <f t="shared" si="0"/>
        <v>群馬県</v>
      </c>
      <c r="E36" s="756">
        <f t="shared" si="1"/>
        <v>6</v>
      </c>
      <c r="F36" s="757">
        <f t="shared" si="2"/>
        <v>270000</v>
      </c>
      <c r="G36" s="758">
        <v>0.4</v>
      </c>
      <c r="H36" s="759" t="str">
        <f t="shared" si="3"/>
        <v>F</v>
      </c>
      <c r="I36" s="760">
        <f t="shared" si="4"/>
        <v>54000</v>
      </c>
      <c r="K36" s="196" t="s">
        <v>465</v>
      </c>
      <c r="L36" s="654" t="s">
        <v>847</v>
      </c>
      <c r="M36" s="776" t="s">
        <v>623</v>
      </c>
    </row>
    <row r="37" spans="2:13" ht="24">
      <c r="B37" s="755" t="s">
        <v>179</v>
      </c>
      <c r="C37" s="761">
        <v>36100</v>
      </c>
      <c r="D37" s="755" t="str">
        <f t="shared" si="0"/>
        <v>東京都</v>
      </c>
      <c r="E37" s="756">
        <f t="shared" si="1"/>
        <v>8</v>
      </c>
      <c r="F37" s="757">
        <f t="shared" si="2"/>
        <v>330000</v>
      </c>
      <c r="G37" s="758">
        <v>0.67</v>
      </c>
      <c r="H37" s="759" t="str">
        <f t="shared" si="3"/>
        <v>D</v>
      </c>
      <c r="I37" s="760">
        <f t="shared" si="4"/>
        <v>297000</v>
      </c>
      <c r="K37" s="148">
        <v>1</v>
      </c>
      <c r="L37" s="9" t="str">
        <f>INDEX($B$8:$B$48,MATCH(LARGE($G$8:$G$48,K37),$G$8:$G$48,0))</f>
        <v>T1068</v>
      </c>
      <c r="M37" s="777">
        <f>LARGE($G$8:$G$48,K37)</f>
        <v>1.57</v>
      </c>
    </row>
    <row r="38" spans="2:13" ht="24">
      <c r="B38" s="755" t="s">
        <v>175</v>
      </c>
      <c r="C38" s="761">
        <v>38777</v>
      </c>
      <c r="D38" s="755" t="str">
        <f t="shared" si="0"/>
        <v>東京都</v>
      </c>
      <c r="E38" s="756">
        <f t="shared" si="1"/>
        <v>0</v>
      </c>
      <c r="F38" s="757">
        <f t="shared" si="2"/>
        <v>100000</v>
      </c>
      <c r="G38" s="758">
        <v>1.39</v>
      </c>
      <c r="H38" s="759" t="str">
        <f t="shared" si="3"/>
        <v>A</v>
      </c>
      <c r="I38" s="760">
        <f t="shared" si="4"/>
        <v>150000</v>
      </c>
      <c r="K38" s="148">
        <v>2</v>
      </c>
      <c r="L38" s="9" t="str">
        <f>INDEX($B$8:$B$48,MATCH(LARGE($G$8:$G$48,K38),$G$8:$G$48,0))</f>
        <v>G1013</v>
      </c>
      <c r="M38" s="777">
        <f>LARGE($G$8:$G$48,K38)</f>
        <v>1.54</v>
      </c>
    </row>
    <row r="39" spans="2:13" ht="24" thickBot="1">
      <c r="B39" s="755" t="s">
        <v>854</v>
      </c>
      <c r="C39" s="761">
        <v>36312</v>
      </c>
      <c r="D39" s="755" t="str">
        <f t="shared" si="0"/>
        <v>群馬県</v>
      </c>
      <c r="E39" s="756">
        <f t="shared" si="1"/>
        <v>7</v>
      </c>
      <c r="F39" s="757">
        <f t="shared" si="2"/>
        <v>300000</v>
      </c>
      <c r="G39" s="758">
        <v>0.49</v>
      </c>
      <c r="H39" s="759" t="str">
        <f t="shared" si="3"/>
        <v>E</v>
      </c>
      <c r="I39" s="760">
        <f t="shared" si="4"/>
        <v>210000</v>
      </c>
      <c r="K39" s="56">
        <v>3</v>
      </c>
      <c r="L39" s="25" t="str">
        <f>INDEX($B$8:$B$48,MATCH(LARGE($G$8:$G$48,K39),$G$8:$G$48,0))</f>
        <v>T1012</v>
      </c>
      <c r="M39" s="778">
        <f>LARGE($G$8:$G$48,K39)</f>
        <v>1.51</v>
      </c>
    </row>
    <row r="40" spans="2:9" ht="24">
      <c r="B40" s="755" t="s">
        <v>210</v>
      </c>
      <c r="C40" s="761">
        <v>36251</v>
      </c>
      <c r="D40" s="755" t="str">
        <f t="shared" si="0"/>
        <v>北海道</v>
      </c>
      <c r="E40" s="756">
        <f t="shared" si="1"/>
        <v>7</v>
      </c>
      <c r="F40" s="757">
        <f t="shared" si="2"/>
        <v>300000</v>
      </c>
      <c r="G40" s="758">
        <v>1.39</v>
      </c>
      <c r="H40" s="759" t="str">
        <f t="shared" si="3"/>
        <v>A</v>
      </c>
      <c r="I40" s="760">
        <f t="shared" si="4"/>
        <v>450000</v>
      </c>
    </row>
    <row r="41" spans="2:9" ht="24" thickBot="1">
      <c r="B41" s="755" t="s">
        <v>152</v>
      </c>
      <c r="C41" s="761">
        <v>37135</v>
      </c>
      <c r="D41" s="755" t="str">
        <f t="shared" si="0"/>
        <v>東京都</v>
      </c>
      <c r="E41" s="756">
        <f t="shared" si="1"/>
        <v>5</v>
      </c>
      <c r="F41" s="757">
        <f t="shared" si="2"/>
        <v>240000</v>
      </c>
      <c r="G41" s="758">
        <v>1.08</v>
      </c>
      <c r="H41" s="759" t="str">
        <f t="shared" si="3"/>
        <v>B</v>
      </c>
      <c r="I41" s="760">
        <f t="shared" si="4"/>
        <v>312000</v>
      </c>
    </row>
    <row r="42" spans="2:13" ht="24">
      <c r="B42" s="755" t="s">
        <v>155</v>
      </c>
      <c r="C42" s="761">
        <v>37530</v>
      </c>
      <c r="D42" s="755" t="str">
        <f t="shared" si="0"/>
        <v>東京都</v>
      </c>
      <c r="E42" s="756">
        <f t="shared" si="1"/>
        <v>4</v>
      </c>
      <c r="F42" s="757">
        <f t="shared" si="2"/>
        <v>220000</v>
      </c>
      <c r="G42" s="758">
        <v>1.03</v>
      </c>
      <c r="H42" s="759" t="str">
        <f t="shared" si="3"/>
        <v>B</v>
      </c>
      <c r="I42" s="760">
        <f t="shared" si="4"/>
        <v>286000</v>
      </c>
      <c r="K42" s="775" t="s">
        <v>848</v>
      </c>
      <c r="L42" s="303"/>
      <c r="M42" s="304"/>
    </row>
    <row r="43" spans="2:13" ht="24">
      <c r="B43" s="755" t="s">
        <v>192</v>
      </c>
      <c r="C43" s="761">
        <v>36008</v>
      </c>
      <c r="D43" s="755" t="str">
        <f t="shared" si="0"/>
        <v>三重県</v>
      </c>
      <c r="E43" s="756">
        <f t="shared" si="1"/>
        <v>8</v>
      </c>
      <c r="F43" s="757">
        <f t="shared" si="2"/>
        <v>330000</v>
      </c>
      <c r="G43" s="758">
        <v>1.18</v>
      </c>
      <c r="H43" s="759" t="str">
        <f t="shared" si="3"/>
        <v>B</v>
      </c>
      <c r="I43" s="760">
        <f t="shared" si="4"/>
        <v>429000</v>
      </c>
      <c r="K43" s="148" t="s">
        <v>1030</v>
      </c>
      <c r="L43" s="1" t="s">
        <v>1031</v>
      </c>
      <c r="M43" s="65" t="s">
        <v>849</v>
      </c>
    </row>
    <row r="44" spans="2:13" ht="24">
      <c r="B44" s="753" t="s">
        <v>146</v>
      </c>
      <c r="C44" s="754">
        <v>36923</v>
      </c>
      <c r="D44" s="755" t="str">
        <f t="shared" si="0"/>
        <v>群馬県</v>
      </c>
      <c r="E44" s="756">
        <f t="shared" si="1"/>
        <v>5</v>
      </c>
      <c r="F44" s="757">
        <f t="shared" si="2"/>
        <v>240000</v>
      </c>
      <c r="G44" s="758">
        <v>0.89</v>
      </c>
      <c r="H44" s="759" t="str">
        <f t="shared" si="3"/>
        <v>C</v>
      </c>
      <c r="I44" s="760">
        <f t="shared" si="4"/>
        <v>240000</v>
      </c>
      <c r="K44" s="148" t="s">
        <v>832</v>
      </c>
      <c r="L44" s="658">
        <f>SUMIF($D$8:$D$48,K44,$I$8:$I$48)</f>
        <v>2863000</v>
      </c>
      <c r="M44" s="552">
        <f>COUNTIF($D$8:$D$48,K44)</f>
        <v>9</v>
      </c>
    </row>
    <row r="45" spans="2:13" ht="24">
      <c r="B45" s="753" t="s">
        <v>210</v>
      </c>
      <c r="C45" s="754">
        <v>38565</v>
      </c>
      <c r="D45" s="755" t="str">
        <f t="shared" si="0"/>
        <v>北海道</v>
      </c>
      <c r="E45" s="756">
        <f t="shared" si="1"/>
        <v>1</v>
      </c>
      <c r="F45" s="757">
        <f t="shared" si="2"/>
        <v>150000</v>
      </c>
      <c r="G45" s="758">
        <v>0.61</v>
      </c>
      <c r="H45" s="759" t="str">
        <f t="shared" si="3"/>
        <v>D</v>
      </c>
      <c r="I45" s="760">
        <f t="shared" si="4"/>
        <v>135000</v>
      </c>
      <c r="K45" s="148" t="s">
        <v>833</v>
      </c>
      <c r="L45" s="658">
        <f>SUMIF($D$8:$D$48,K45,$I$8:$I$48)</f>
        <v>2091000</v>
      </c>
      <c r="M45" s="552">
        <f>COUNTIF($D$8:$D$48,K45)</f>
        <v>7</v>
      </c>
    </row>
    <row r="46" spans="2:13" ht="24">
      <c r="B46" s="753" t="s">
        <v>140</v>
      </c>
      <c r="C46" s="754">
        <v>36951</v>
      </c>
      <c r="D46" s="755" t="str">
        <f t="shared" si="0"/>
        <v>群馬県</v>
      </c>
      <c r="E46" s="756">
        <f t="shared" si="1"/>
        <v>5</v>
      </c>
      <c r="F46" s="757">
        <f t="shared" si="2"/>
        <v>240000</v>
      </c>
      <c r="G46" s="758">
        <v>0.82</v>
      </c>
      <c r="H46" s="759" t="str">
        <f t="shared" si="3"/>
        <v>C</v>
      </c>
      <c r="I46" s="760">
        <f t="shared" si="4"/>
        <v>240000</v>
      </c>
      <c r="K46" s="148" t="s">
        <v>834</v>
      </c>
      <c r="L46" s="658">
        <f>SUMIF($D$8:$D$48,K46,$I$8:$I$48)</f>
        <v>2657000</v>
      </c>
      <c r="M46" s="552">
        <f>COUNTIF($D$8:$D$48,K46)</f>
        <v>9</v>
      </c>
    </row>
    <row r="47" spans="2:13" ht="24" thickBot="1">
      <c r="B47" s="753" t="s">
        <v>194</v>
      </c>
      <c r="C47" s="754">
        <v>37043</v>
      </c>
      <c r="D47" s="755" t="str">
        <f t="shared" si="0"/>
        <v>三重県</v>
      </c>
      <c r="E47" s="756">
        <f t="shared" si="1"/>
        <v>5</v>
      </c>
      <c r="F47" s="757">
        <f t="shared" si="2"/>
        <v>240000</v>
      </c>
      <c r="G47" s="758">
        <v>0.41</v>
      </c>
      <c r="H47" s="759" t="str">
        <f t="shared" si="3"/>
        <v>E</v>
      </c>
      <c r="I47" s="760">
        <f t="shared" si="4"/>
        <v>168000</v>
      </c>
      <c r="K47" s="56" t="s">
        <v>835</v>
      </c>
      <c r="L47" s="779">
        <f>SUMIF($D$8:$D$48,K47,$I$8:$I$48)</f>
        <v>4714000</v>
      </c>
      <c r="M47" s="553">
        <f>COUNTIF($D$8:$D$48,K47)</f>
        <v>16</v>
      </c>
    </row>
    <row r="48" spans="2:9" ht="24" thickBot="1">
      <c r="B48" s="755" t="s">
        <v>208</v>
      </c>
      <c r="C48" s="761">
        <v>35612</v>
      </c>
      <c r="D48" s="755" t="str">
        <f t="shared" si="0"/>
        <v>北海道</v>
      </c>
      <c r="E48" s="756">
        <f t="shared" si="1"/>
        <v>9</v>
      </c>
      <c r="F48" s="757">
        <f t="shared" si="2"/>
        <v>360000</v>
      </c>
      <c r="G48" s="758">
        <v>1.09</v>
      </c>
      <c r="H48" s="759" t="str">
        <f t="shared" si="3"/>
        <v>B</v>
      </c>
      <c r="I48" s="760">
        <f t="shared" si="4"/>
        <v>468000</v>
      </c>
    </row>
    <row r="49" spans="9:13" ht="13.5" thickBot="1">
      <c r="I49" s="780">
        <v>39052</v>
      </c>
      <c r="K49" s="781" t="s">
        <v>441</v>
      </c>
      <c r="L49" s="782" t="str">
        <f>TEXT(I49,"gge年m月d日(aaa)")</f>
        <v>平18年12月1日(金)</v>
      </c>
      <c r="M49" s="783"/>
    </row>
  </sheetData>
  <mergeCells count="4">
    <mergeCell ref="K42:M42"/>
    <mergeCell ref="L49:M49"/>
    <mergeCell ref="K9:L9"/>
    <mergeCell ref="K35:M35"/>
  </mergeCells>
  <printOptions/>
  <pageMargins left="0.75" right="0.75" top="1" bottom="1" header="0.512" footer="0.512"/>
  <pageSetup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37"/>
  <dimension ref="B3:I45"/>
  <sheetViews>
    <sheetView workbookViewId="0" topLeftCell="A1">
      <selection activeCell="A1" sqref="A1"/>
    </sheetView>
  </sheetViews>
  <sheetFormatPr defaultColWidth="9.00390625" defaultRowHeight="13.5"/>
  <cols>
    <col min="1" max="1" width="2.625" style="62" customWidth="1"/>
    <col min="2" max="2" width="7.75390625" style="62" customWidth="1"/>
    <col min="3" max="3" width="9.375" style="62" bestFit="1" customWidth="1"/>
    <col min="4" max="4" width="6.375" style="62" bestFit="1" customWidth="1"/>
    <col min="5" max="5" width="8.00390625" style="62" bestFit="1" customWidth="1"/>
    <col min="6" max="6" width="8.00390625" style="62" customWidth="1"/>
    <col min="7" max="7" width="6.375" style="62" bestFit="1" customWidth="1"/>
    <col min="8" max="8" width="5.50390625" style="62" bestFit="1" customWidth="1"/>
    <col min="9" max="9" width="8.75390625" style="62" customWidth="1"/>
    <col min="10" max="16384" width="9.00390625" style="62" customWidth="1"/>
  </cols>
  <sheetData>
    <row r="3" ht="12.75">
      <c r="B3" s="62" t="s">
        <v>836</v>
      </c>
    </row>
    <row r="4" spans="2:9" ht="12.75">
      <c r="B4" s="752" t="s">
        <v>127</v>
      </c>
      <c r="C4" s="752" t="s">
        <v>130</v>
      </c>
      <c r="D4" s="752" t="s">
        <v>233</v>
      </c>
      <c r="E4" s="752" t="s">
        <v>842</v>
      </c>
      <c r="F4" s="752" t="s">
        <v>818</v>
      </c>
      <c r="G4" s="752" t="s">
        <v>623</v>
      </c>
      <c r="H4" s="752" t="s">
        <v>23</v>
      </c>
      <c r="I4" s="752" t="s">
        <v>819</v>
      </c>
    </row>
    <row r="5" spans="2:9" ht="12.75">
      <c r="B5" s="759" t="s">
        <v>162</v>
      </c>
      <c r="C5" s="784">
        <v>36465</v>
      </c>
      <c r="D5" s="785" t="s">
        <v>850</v>
      </c>
      <c r="E5" s="786">
        <v>7</v>
      </c>
      <c r="F5" s="787">
        <v>300000</v>
      </c>
      <c r="G5" s="788">
        <v>1.35</v>
      </c>
      <c r="H5" s="759" t="s">
        <v>822</v>
      </c>
      <c r="I5" s="760">
        <v>450000</v>
      </c>
    </row>
    <row r="6" spans="2:9" ht="12.75">
      <c r="B6" s="789" t="s">
        <v>188</v>
      </c>
      <c r="C6" s="790">
        <v>38443</v>
      </c>
      <c r="D6" s="785" t="s">
        <v>851</v>
      </c>
      <c r="E6" s="786">
        <v>1</v>
      </c>
      <c r="F6" s="787">
        <v>150000</v>
      </c>
      <c r="G6" s="788">
        <v>1.36</v>
      </c>
      <c r="H6" s="759" t="s">
        <v>822</v>
      </c>
      <c r="I6" s="760">
        <v>225000</v>
      </c>
    </row>
    <row r="7" spans="2:9" ht="12.75">
      <c r="B7" s="759" t="s">
        <v>134</v>
      </c>
      <c r="C7" s="784">
        <v>36434</v>
      </c>
      <c r="D7" s="785" t="s">
        <v>852</v>
      </c>
      <c r="E7" s="786">
        <v>7</v>
      </c>
      <c r="F7" s="787">
        <v>300000</v>
      </c>
      <c r="G7" s="788">
        <v>0.98</v>
      </c>
      <c r="H7" s="759" t="s">
        <v>823</v>
      </c>
      <c r="I7" s="760">
        <v>300000</v>
      </c>
    </row>
    <row r="8" spans="2:9" ht="12.75">
      <c r="B8" s="789" t="s">
        <v>177</v>
      </c>
      <c r="C8" s="790">
        <v>36982</v>
      </c>
      <c r="D8" s="785" t="s">
        <v>850</v>
      </c>
      <c r="E8" s="786">
        <v>5</v>
      </c>
      <c r="F8" s="787">
        <v>240000</v>
      </c>
      <c r="G8" s="788">
        <v>0.73</v>
      </c>
      <c r="H8" s="759" t="s">
        <v>824</v>
      </c>
      <c r="I8" s="760">
        <v>216000</v>
      </c>
    </row>
    <row r="9" spans="2:9" ht="12.75">
      <c r="B9" s="759" t="s">
        <v>173</v>
      </c>
      <c r="C9" s="784">
        <v>36617</v>
      </c>
      <c r="D9" s="785" t="s">
        <v>850</v>
      </c>
      <c r="E9" s="786">
        <v>6</v>
      </c>
      <c r="F9" s="787">
        <v>270000</v>
      </c>
      <c r="G9" s="788">
        <v>1.26</v>
      </c>
      <c r="H9" s="759" t="s">
        <v>822</v>
      </c>
      <c r="I9" s="760">
        <v>405000</v>
      </c>
    </row>
    <row r="10" spans="2:9" ht="12.75">
      <c r="B10" s="759" t="s">
        <v>168</v>
      </c>
      <c r="C10" s="784">
        <v>37012</v>
      </c>
      <c r="D10" s="785" t="s">
        <v>850</v>
      </c>
      <c r="E10" s="786">
        <v>5</v>
      </c>
      <c r="F10" s="787">
        <v>240000</v>
      </c>
      <c r="G10" s="788">
        <v>0.65</v>
      </c>
      <c r="H10" s="759" t="s">
        <v>824</v>
      </c>
      <c r="I10" s="760">
        <v>216000</v>
      </c>
    </row>
    <row r="11" spans="2:9" ht="12.75">
      <c r="B11" s="759" t="s">
        <v>152</v>
      </c>
      <c r="C11" s="784">
        <v>37712</v>
      </c>
      <c r="D11" s="785" t="s">
        <v>850</v>
      </c>
      <c r="E11" s="786">
        <v>3</v>
      </c>
      <c r="F11" s="787">
        <v>200000</v>
      </c>
      <c r="G11" s="788">
        <v>0.71</v>
      </c>
      <c r="H11" s="759" t="s">
        <v>824</v>
      </c>
      <c r="I11" s="760">
        <v>180000</v>
      </c>
    </row>
    <row r="12" spans="2:9" ht="12.75">
      <c r="B12" s="759" t="s">
        <v>131</v>
      </c>
      <c r="C12" s="784">
        <v>37712</v>
      </c>
      <c r="D12" s="785" t="s">
        <v>852</v>
      </c>
      <c r="E12" s="786">
        <v>3</v>
      </c>
      <c r="F12" s="787">
        <v>200000</v>
      </c>
      <c r="G12" s="788">
        <v>1.41</v>
      </c>
      <c r="H12" s="759" t="s">
        <v>826</v>
      </c>
      <c r="I12" s="760">
        <v>400000</v>
      </c>
    </row>
    <row r="13" spans="2:9" ht="12.75">
      <c r="B13" s="789" t="s">
        <v>144</v>
      </c>
      <c r="C13" s="790">
        <v>35643</v>
      </c>
      <c r="D13" s="785" t="s">
        <v>852</v>
      </c>
      <c r="E13" s="786">
        <v>9</v>
      </c>
      <c r="F13" s="787">
        <v>360000</v>
      </c>
      <c r="G13" s="788">
        <v>1.01</v>
      </c>
      <c r="H13" s="759" t="s">
        <v>827</v>
      </c>
      <c r="I13" s="760">
        <v>468000</v>
      </c>
    </row>
    <row r="14" spans="2:9" ht="12.75">
      <c r="B14" s="759" t="s">
        <v>208</v>
      </c>
      <c r="C14" s="784">
        <v>38687</v>
      </c>
      <c r="D14" s="785" t="s">
        <v>853</v>
      </c>
      <c r="E14" s="786">
        <v>1</v>
      </c>
      <c r="F14" s="787">
        <v>150000</v>
      </c>
      <c r="G14" s="788">
        <v>0.89</v>
      </c>
      <c r="H14" s="759" t="s">
        <v>823</v>
      </c>
      <c r="I14" s="760">
        <v>150000</v>
      </c>
    </row>
    <row r="15" spans="2:9" ht="12.75">
      <c r="B15" s="789" t="s">
        <v>202</v>
      </c>
      <c r="C15" s="790">
        <v>37773</v>
      </c>
      <c r="D15" s="785" t="s">
        <v>851</v>
      </c>
      <c r="E15" s="786">
        <v>3</v>
      </c>
      <c r="F15" s="787">
        <v>200000</v>
      </c>
      <c r="G15" s="788">
        <v>1.29</v>
      </c>
      <c r="H15" s="759" t="s">
        <v>822</v>
      </c>
      <c r="I15" s="760">
        <v>300000</v>
      </c>
    </row>
    <row r="16" spans="2:9" ht="12.75">
      <c r="B16" s="759" t="s">
        <v>164</v>
      </c>
      <c r="C16" s="784">
        <v>36069</v>
      </c>
      <c r="D16" s="785" t="s">
        <v>850</v>
      </c>
      <c r="E16" s="786">
        <v>8</v>
      </c>
      <c r="F16" s="787">
        <v>330000</v>
      </c>
      <c r="G16" s="788">
        <v>0.83</v>
      </c>
      <c r="H16" s="759" t="s">
        <v>823</v>
      </c>
      <c r="I16" s="760">
        <v>330000</v>
      </c>
    </row>
    <row r="17" spans="2:9" ht="12.75">
      <c r="B17" s="759" t="s">
        <v>200</v>
      </c>
      <c r="C17" s="784">
        <v>37803</v>
      </c>
      <c r="D17" s="785" t="s">
        <v>851</v>
      </c>
      <c r="E17" s="786">
        <v>3</v>
      </c>
      <c r="F17" s="787">
        <v>200000</v>
      </c>
      <c r="G17" s="788">
        <v>1.32</v>
      </c>
      <c r="H17" s="759" t="s">
        <v>822</v>
      </c>
      <c r="I17" s="760">
        <v>300000</v>
      </c>
    </row>
    <row r="18" spans="2:9" ht="12.75">
      <c r="B18" s="759" t="s">
        <v>185</v>
      </c>
      <c r="C18" s="784">
        <v>37926</v>
      </c>
      <c r="D18" s="785" t="s">
        <v>851</v>
      </c>
      <c r="E18" s="786">
        <v>3</v>
      </c>
      <c r="F18" s="787">
        <v>200000</v>
      </c>
      <c r="G18" s="788">
        <v>0.43</v>
      </c>
      <c r="H18" s="759" t="s">
        <v>829</v>
      </c>
      <c r="I18" s="760">
        <v>140000</v>
      </c>
    </row>
    <row r="19" spans="2:9" ht="12.75">
      <c r="B19" s="759" t="s">
        <v>170</v>
      </c>
      <c r="C19" s="784">
        <v>36526</v>
      </c>
      <c r="D19" s="785" t="s">
        <v>850</v>
      </c>
      <c r="E19" s="786">
        <v>6</v>
      </c>
      <c r="F19" s="787">
        <v>270000</v>
      </c>
      <c r="G19" s="788">
        <v>0.82</v>
      </c>
      <c r="H19" s="759" t="s">
        <v>823</v>
      </c>
      <c r="I19" s="760">
        <v>270000</v>
      </c>
    </row>
    <row r="20" spans="2:9" ht="12.75">
      <c r="B20" s="789" t="s">
        <v>216</v>
      </c>
      <c r="C20" s="790">
        <v>38749</v>
      </c>
      <c r="D20" s="785" t="s">
        <v>853</v>
      </c>
      <c r="E20" s="786">
        <v>0</v>
      </c>
      <c r="F20" s="787">
        <v>100000</v>
      </c>
      <c r="G20" s="788">
        <v>1.25</v>
      </c>
      <c r="H20" s="759" t="s">
        <v>822</v>
      </c>
      <c r="I20" s="760">
        <v>150000</v>
      </c>
    </row>
    <row r="21" spans="2:9" ht="12.75">
      <c r="B21" s="759" t="s">
        <v>212</v>
      </c>
      <c r="C21" s="784">
        <v>35521</v>
      </c>
      <c r="D21" s="785" t="s">
        <v>853</v>
      </c>
      <c r="E21" s="786">
        <v>9</v>
      </c>
      <c r="F21" s="787">
        <v>360000</v>
      </c>
      <c r="G21" s="788">
        <v>1.22</v>
      </c>
      <c r="H21" s="759" t="s">
        <v>822</v>
      </c>
      <c r="I21" s="760">
        <v>540000</v>
      </c>
    </row>
    <row r="22" spans="2:9" ht="12.75">
      <c r="B22" s="789" t="s">
        <v>190</v>
      </c>
      <c r="C22" s="790">
        <v>36130</v>
      </c>
      <c r="D22" s="785" t="s">
        <v>851</v>
      </c>
      <c r="E22" s="786">
        <v>8</v>
      </c>
      <c r="F22" s="787">
        <v>330000</v>
      </c>
      <c r="G22" s="788">
        <v>1.49</v>
      </c>
      <c r="H22" s="759" t="s">
        <v>826</v>
      </c>
      <c r="I22" s="760">
        <v>660000</v>
      </c>
    </row>
    <row r="23" spans="2:9" ht="12.75">
      <c r="B23" s="789" t="s">
        <v>170</v>
      </c>
      <c r="C23" s="790">
        <v>35521</v>
      </c>
      <c r="D23" s="785" t="s">
        <v>850</v>
      </c>
      <c r="E23" s="786">
        <v>9</v>
      </c>
      <c r="F23" s="787">
        <v>360000</v>
      </c>
      <c r="G23" s="788">
        <v>1.04</v>
      </c>
      <c r="H23" s="759" t="s">
        <v>827</v>
      </c>
      <c r="I23" s="760">
        <v>468000</v>
      </c>
    </row>
    <row r="24" spans="2:9" ht="12.75">
      <c r="B24" s="759" t="s">
        <v>182</v>
      </c>
      <c r="C24" s="784">
        <v>37408</v>
      </c>
      <c r="D24" s="785" t="s">
        <v>850</v>
      </c>
      <c r="E24" s="786">
        <v>4</v>
      </c>
      <c r="F24" s="787">
        <v>220000</v>
      </c>
      <c r="G24" s="788">
        <v>0.46</v>
      </c>
      <c r="H24" s="759" t="s">
        <v>829</v>
      </c>
      <c r="I24" s="760">
        <v>154000</v>
      </c>
    </row>
    <row r="25" spans="2:9" ht="12.75">
      <c r="B25" s="759" t="s">
        <v>196</v>
      </c>
      <c r="C25" s="784">
        <v>36982</v>
      </c>
      <c r="D25" s="785" t="s">
        <v>851</v>
      </c>
      <c r="E25" s="786">
        <v>5</v>
      </c>
      <c r="F25" s="787">
        <v>240000</v>
      </c>
      <c r="G25" s="788">
        <v>0.93</v>
      </c>
      <c r="H25" s="759" t="s">
        <v>823</v>
      </c>
      <c r="I25" s="760">
        <v>240000</v>
      </c>
    </row>
    <row r="26" spans="2:9" ht="12.75">
      <c r="B26" s="759" t="s">
        <v>159</v>
      </c>
      <c r="C26" s="784">
        <v>37712</v>
      </c>
      <c r="D26" s="785" t="s">
        <v>850</v>
      </c>
      <c r="E26" s="786">
        <v>3</v>
      </c>
      <c r="F26" s="787">
        <v>200000</v>
      </c>
      <c r="G26" s="788">
        <v>1.57</v>
      </c>
      <c r="H26" s="759" t="s">
        <v>826</v>
      </c>
      <c r="I26" s="760">
        <v>400000</v>
      </c>
    </row>
    <row r="27" spans="2:9" ht="12.75">
      <c r="B27" s="789" t="s">
        <v>159</v>
      </c>
      <c r="C27" s="790">
        <v>37712</v>
      </c>
      <c r="D27" s="785" t="s">
        <v>850</v>
      </c>
      <c r="E27" s="786">
        <v>3</v>
      </c>
      <c r="F27" s="787">
        <v>200000</v>
      </c>
      <c r="G27" s="788">
        <v>0.46</v>
      </c>
      <c r="H27" s="759" t="s">
        <v>829</v>
      </c>
      <c r="I27" s="760">
        <v>140000</v>
      </c>
    </row>
    <row r="28" spans="2:9" ht="12.75">
      <c r="B28" s="759" t="s">
        <v>142</v>
      </c>
      <c r="C28" s="784">
        <v>36617</v>
      </c>
      <c r="D28" s="785" t="s">
        <v>852</v>
      </c>
      <c r="E28" s="786">
        <v>6</v>
      </c>
      <c r="F28" s="787">
        <v>270000</v>
      </c>
      <c r="G28" s="788">
        <v>1.02</v>
      </c>
      <c r="H28" s="759" t="s">
        <v>827</v>
      </c>
      <c r="I28" s="760">
        <v>351000</v>
      </c>
    </row>
    <row r="29" spans="2:9" ht="12.75">
      <c r="B29" s="789" t="s">
        <v>198</v>
      </c>
      <c r="C29" s="790">
        <v>38626</v>
      </c>
      <c r="D29" s="785" t="s">
        <v>851</v>
      </c>
      <c r="E29" s="786">
        <v>1</v>
      </c>
      <c r="F29" s="787">
        <v>150000</v>
      </c>
      <c r="G29" s="788">
        <v>1.11</v>
      </c>
      <c r="H29" s="759" t="s">
        <v>827</v>
      </c>
      <c r="I29" s="760">
        <v>195000</v>
      </c>
    </row>
    <row r="30" spans="2:9" ht="12.75">
      <c r="B30" s="789" t="s">
        <v>136</v>
      </c>
      <c r="C30" s="790">
        <v>36434</v>
      </c>
      <c r="D30" s="785" t="s">
        <v>852</v>
      </c>
      <c r="E30" s="786">
        <v>7</v>
      </c>
      <c r="F30" s="787">
        <v>300000</v>
      </c>
      <c r="G30" s="788">
        <v>1.54</v>
      </c>
      <c r="H30" s="759" t="s">
        <v>826</v>
      </c>
      <c r="I30" s="760">
        <v>600000</v>
      </c>
    </row>
    <row r="31" spans="2:9" ht="12.75">
      <c r="B31" s="789" t="s">
        <v>205</v>
      </c>
      <c r="C31" s="790">
        <v>37561</v>
      </c>
      <c r="D31" s="785" t="s">
        <v>853</v>
      </c>
      <c r="E31" s="786">
        <v>4</v>
      </c>
      <c r="F31" s="787">
        <v>220000</v>
      </c>
      <c r="G31" s="788">
        <v>0.68</v>
      </c>
      <c r="H31" s="759" t="s">
        <v>824</v>
      </c>
      <c r="I31" s="760">
        <v>198000</v>
      </c>
    </row>
    <row r="32" spans="2:9" ht="12.75">
      <c r="B32" s="789" t="s">
        <v>157</v>
      </c>
      <c r="C32" s="790">
        <v>37408</v>
      </c>
      <c r="D32" s="785" t="s">
        <v>850</v>
      </c>
      <c r="E32" s="786">
        <v>4</v>
      </c>
      <c r="F32" s="787">
        <v>220000</v>
      </c>
      <c r="G32" s="788">
        <v>1.51</v>
      </c>
      <c r="H32" s="759" t="s">
        <v>826</v>
      </c>
      <c r="I32" s="760">
        <v>440000</v>
      </c>
    </row>
    <row r="33" spans="2:9" ht="12.75">
      <c r="B33" s="789" t="s">
        <v>134</v>
      </c>
      <c r="C33" s="790">
        <v>36617</v>
      </c>
      <c r="D33" s="785" t="s">
        <v>852</v>
      </c>
      <c r="E33" s="786">
        <v>8</v>
      </c>
      <c r="F33" s="787">
        <v>330000</v>
      </c>
      <c r="G33" s="788">
        <v>0.67</v>
      </c>
      <c r="H33" s="759" t="s">
        <v>824</v>
      </c>
      <c r="I33" s="760">
        <v>297000</v>
      </c>
    </row>
    <row r="34" spans="2:9" ht="12.75">
      <c r="B34" s="789" t="s">
        <v>179</v>
      </c>
      <c r="C34" s="790">
        <v>36100</v>
      </c>
      <c r="D34" s="785" t="s">
        <v>850</v>
      </c>
      <c r="E34" s="786">
        <v>8</v>
      </c>
      <c r="F34" s="787">
        <v>330000</v>
      </c>
      <c r="G34" s="788">
        <v>0.67</v>
      </c>
      <c r="H34" s="759" t="s">
        <v>824</v>
      </c>
      <c r="I34" s="760">
        <v>297000</v>
      </c>
    </row>
    <row r="35" spans="2:9" ht="12.75">
      <c r="B35" s="789" t="s">
        <v>175</v>
      </c>
      <c r="C35" s="790">
        <v>38777</v>
      </c>
      <c r="D35" s="785" t="s">
        <v>850</v>
      </c>
      <c r="E35" s="786">
        <v>0</v>
      </c>
      <c r="F35" s="787">
        <v>100000</v>
      </c>
      <c r="G35" s="788">
        <v>1.39</v>
      </c>
      <c r="H35" s="759" t="s">
        <v>822</v>
      </c>
      <c r="I35" s="760">
        <v>150000</v>
      </c>
    </row>
    <row r="36" spans="2:9" ht="12.75">
      <c r="B36" s="789" t="s">
        <v>1032</v>
      </c>
      <c r="C36" s="790">
        <v>36312</v>
      </c>
      <c r="D36" s="785" t="s">
        <v>852</v>
      </c>
      <c r="E36" s="786">
        <v>7</v>
      </c>
      <c r="F36" s="787">
        <v>300000</v>
      </c>
      <c r="G36" s="788">
        <v>0.49</v>
      </c>
      <c r="H36" s="759" t="s">
        <v>829</v>
      </c>
      <c r="I36" s="760">
        <v>210000</v>
      </c>
    </row>
    <row r="37" spans="2:9" ht="12.75">
      <c r="B37" s="789" t="s">
        <v>210</v>
      </c>
      <c r="C37" s="790">
        <v>36251</v>
      </c>
      <c r="D37" s="785" t="s">
        <v>853</v>
      </c>
      <c r="E37" s="786">
        <v>7</v>
      </c>
      <c r="F37" s="787">
        <v>300000</v>
      </c>
      <c r="G37" s="788">
        <v>1.39</v>
      </c>
      <c r="H37" s="759" t="s">
        <v>822</v>
      </c>
      <c r="I37" s="760">
        <v>450000</v>
      </c>
    </row>
    <row r="38" spans="2:9" ht="12.75">
      <c r="B38" s="789" t="s">
        <v>152</v>
      </c>
      <c r="C38" s="790">
        <v>37135</v>
      </c>
      <c r="D38" s="785" t="s">
        <v>850</v>
      </c>
      <c r="E38" s="786">
        <v>5</v>
      </c>
      <c r="F38" s="787">
        <v>240000</v>
      </c>
      <c r="G38" s="788">
        <v>1.08</v>
      </c>
      <c r="H38" s="759" t="s">
        <v>827</v>
      </c>
      <c r="I38" s="760">
        <v>312000</v>
      </c>
    </row>
    <row r="39" spans="2:9" ht="12.75">
      <c r="B39" s="789" t="s">
        <v>155</v>
      </c>
      <c r="C39" s="790">
        <v>37530</v>
      </c>
      <c r="D39" s="785" t="s">
        <v>850</v>
      </c>
      <c r="E39" s="786">
        <v>4</v>
      </c>
      <c r="F39" s="787">
        <v>220000</v>
      </c>
      <c r="G39" s="788">
        <v>1.03</v>
      </c>
      <c r="H39" s="759" t="s">
        <v>827</v>
      </c>
      <c r="I39" s="760">
        <v>286000</v>
      </c>
    </row>
    <row r="40" spans="2:9" ht="12.75">
      <c r="B40" s="789" t="s">
        <v>192</v>
      </c>
      <c r="C40" s="790">
        <v>36008</v>
      </c>
      <c r="D40" s="785" t="s">
        <v>851</v>
      </c>
      <c r="E40" s="786">
        <v>8</v>
      </c>
      <c r="F40" s="787">
        <v>330000</v>
      </c>
      <c r="G40" s="788">
        <v>1.18</v>
      </c>
      <c r="H40" s="759" t="s">
        <v>827</v>
      </c>
      <c r="I40" s="760">
        <v>429000</v>
      </c>
    </row>
    <row r="41" spans="2:9" ht="12.75">
      <c r="B41" s="759" t="s">
        <v>146</v>
      </c>
      <c r="C41" s="784">
        <v>36923</v>
      </c>
      <c r="D41" s="785" t="s">
        <v>852</v>
      </c>
      <c r="E41" s="786">
        <v>5</v>
      </c>
      <c r="F41" s="787">
        <v>240000</v>
      </c>
      <c r="G41" s="788">
        <v>0.89</v>
      </c>
      <c r="H41" s="759" t="s">
        <v>823</v>
      </c>
      <c r="I41" s="760">
        <v>240000</v>
      </c>
    </row>
    <row r="42" spans="2:9" ht="12.75">
      <c r="B42" s="759" t="s">
        <v>210</v>
      </c>
      <c r="C42" s="784">
        <v>38565</v>
      </c>
      <c r="D42" s="785" t="s">
        <v>853</v>
      </c>
      <c r="E42" s="786">
        <v>1</v>
      </c>
      <c r="F42" s="787">
        <v>150000</v>
      </c>
      <c r="G42" s="788">
        <v>0.61</v>
      </c>
      <c r="H42" s="759" t="s">
        <v>824</v>
      </c>
      <c r="I42" s="760">
        <v>135000</v>
      </c>
    </row>
    <row r="43" spans="2:9" ht="12.75">
      <c r="B43" s="759" t="s">
        <v>140</v>
      </c>
      <c r="C43" s="784">
        <v>36951</v>
      </c>
      <c r="D43" s="785" t="s">
        <v>852</v>
      </c>
      <c r="E43" s="786">
        <v>5</v>
      </c>
      <c r="F43" s="787">
        <v>240000</v>
      </c>
      <c r="G43" s="788">
        <v>0.82</v>
      </c>
      <c r="H43" s="759" t="s">
        <v>823</v>
      </c>
      <c r="I43" s="760">
        <v>240000</v>
      </c>
    </row>
    <row r="44" spans="2:9" ht="12.75">
      <c r="B44" s="759" t="s">
        <v>194</v>
      </c>
      <c r="C44" s="784">
        <v>37043</v>
      </c>
      <c r="D44" s="785" t="s">
        <v>851</v>
      </c>
      <c r="E44" s="786">
        <v>5</v>
      </c>
      <c r="F44" s="787">
        <v>240000</v>
      </c>
      <c r="G44" s="788">
        <v>0.41</v>
      </c>
      <c r="H44" s="759" t="s">
        <v>829</v>
      </c>
      <c r="I44" s="760">
        <v>168000</v>
      </c>
    </row>
    <row r="45" spans="2:9" ht="12.75">
      <c r="B45" s="789" t="s">
        <v>208</v>
      </c>
      <c r="C45" s="790">
        <v>35612</v>
      </c>
      <c r="D45" s="785" t="s">
        <v>853</v>
      </c>
      <c r="E45" s="786">
        <v>9</v>
      </c>
      <c r="F45" s="787">
        <v>360000</v>
      </c>
      <c r="G45" s="788">
        <v>1.09</v>
      </c>
      <c r="H45" s="759" t="s">
        <v>827</v>
      </c>
      <c r="I45" s="760">
        <v>468000</v>
      </c>
    </row>
  </sheetData>
  <printOptions/>
  <pageMargins left="0.75" right="0.75" top="1" bottom="1" header="0.512" footer="0.512"/>
  <pageSetup orientation="portrait" paperSize="9" r:id="rId1"/>
</worksheet>
</file>

<file path=xl/worksheets/sheet37.xml><?xml version="1.0" encoding="utf-8"?>
<worksheet xmlns="http://schemas.openxmlformats.org/spreadsheetml/2006/main" xmlns:r="http://schemas.openxmlformats.org/officeDocument/2006/relationships">
  <sheetPr codeName="Sheet38"/>
  <dimension ref="A1:I62"/>
  <sheetViews>
    <sheetView workbookViewId="0" topLeftCell="A1">
      <selection activeCell="A1" sqref="A1"/>
    </sheetView>
  </sheetViews>
  <sheetFormatPr defaultColWidth="9.00390625" defaultRowHeight="13.5"/>
  <cols>
    <col min="2" max="2" width="11.125" style="0" customWidth="1"/>
    <col min="3" max="3" width="9.875" style="0" customWidth="1"/>
    <col min="4" max="4" width="7.00390625" style="0" customWidth="1"/>
    <col min="5" max="5" width="8.00390625" style="0" bestFit="1" customWidth="1"/>
    <col min="6" max="6" width="8.75390625" style="0" customWidth="1"/>
    <col min="7" max="7" width="6.375" style="0" bestFit="1" customWidth="1"/>
    <col min="8" max="8" width="4.75390625" style="0" bestFit="1" customWidth="1"/>
    <col min="9" max="9" width="8.50390625" style="0" customWidth="1"/>
  </cols>
  <sheetData>
    <row r="1" ht="12.75">
      <c r="A1" t="s">
        <v>1033</v>
      </c>
    </row>
    <row r="5" ht="12.75">
      <c r="B5" t="s">
        <v>769</v>
      </c>
    </row>
    <row r="6" spans="2:9" ht="12.75">
      <c r="B6" s="752" t="s">
        <v>127</v>
      </c>
      <c r="C6" s="752" t="s">
        <v>130</v>
      </c>
      <c r="D6" s="752" t="s">
        <v>233</v>
      </c>
      <c r="E6" s="752" t="s">
        <v>842</v>
      </c>
      <c r="F6" s="752" t="s">
        <v>818</v>
      </c>
      <c r="G6" s="752" t="s">
        <v>623</v>
      </c>
      <c r="H6" s="752" t="s">
        <v>23</v>
      </c>
      <c r="I6" s="752" t="s">
        <v>819</v>
      </c>
    </row>
    <row r="7" spans="2:9" ht="12.75">
      <c r="B7" s="791" t="s">
        <v>190</v>
      </c>
      <c r="C7" s="761">
        <v>36130</v>
      </c>
      <c r="D7" s="755" t="s">
        <v>851</v>
      </c>
      <c r="E7" s="792">
        <v>8</v>
      </c>
      <c r="F7" s="757">
        <v>330000</v>
      </c>
      <c r="G7" s="758">
        <v>1.49</v>
      </c>
      <c r="H7" s="759" t="s">
        <v>826</v>
      </c>
      <c r="I7" s="760">
        <v>660000</v>
      </c>
    </row>
    <row r="8" spans="2:9" ht="12.75">
      <c r="B8" s="791" t="s">
        <v>136</v>
      </c>
      <c r="C8" s="761">
        <v>36434</v>
      </c>
      <c r="D8" s="755" t="s">
        <v>852</v>
      </c>
      <c r="E8" s="792">
        <v>7</v>
      </c>
      <c r="F8" s="757">
        <v>300000</v>
      </c>
      <c r="G8" s="758">
        <v>1.54</v>
      </c>
      <c r="H8" s="759" t="s">
        <v>826</v>
      </c>
      <c r="I8" s="760">
        <v>600000</v>
      </c>
    </row>
    <row r="9" spans="2:9" ht="12.75">
      <c r="B9" s="759" t="s">
        <v>212</v>
      </c>
      <c r="C9" s="754">
        <v>35521</v>
      </c>
      <c r="D9" s="755" t="s">
        <v>853</v>
      </c>
      <c r="E9" s="792">
        <v>9</v>
      </c>
      <c r="F9" s="757">
        <v>360000</v>
      </c>
      <c r="G9" s="758">
        <v>1.22</v>
      </c>
      <c r="H9" s="759" t="s">
        <v>822</v>
      </c>
      <c r="I9" s="760">
        <v>540000</v>
      </c>
    </row>
    <row r="10" spans="2:9" ht="12.75">
      <c r="B10" s="791" t="s">
        <v>170</v>
      </c>
      <c r="C10" s="761">
        <v>35521</v>
      </c>
      <c r="D10" s="755" t="s">
        <v>850</v>
      </c>
      <c r="E10" s="792">
        <v>9</v>
      </c>
      <c r="F10" s="757">
        <v>360000</v>
      </c>
      <c r="G10" s="758">
        <v>1.04</v>
      </c>
      <c r="H10" s="759" t="s">
        <v>827</v>
      </c>
      <c r="I10" s="760">
        <v>468000</v>
      </c>
    </row>
    <row r="11" spans="2:9" ht="12.75">
      <c r="B11" s="791" t="s">
        <v>208</v>
      </c>
      <c r="C11" s="761">
        <v>35612</v>
      </c>
      <c r="D11" s="755" t="s">
        <v>853</v>
      </c>
      <c r="E11" s="792">
        <v>9</v>
      </c>
      <c r="F11" s="757">
        <v>360000</v>
      </c>
      <c r="G11" s="758">
        <v>1.09</v>
      </c>
      <c r="H11" s="759" t="s">
        <v>827</v>
      </c>
      <c r="I11" s="760">
        <v>468000</v>
      </c>
    </row>
    <row r="12" spans="2:9" ht="12.75">
      <c r="B12" s="791" t="s">
        <v>144</v>
      </c>
      <c r="C12" s="761">
        <v>35643</v>
      </c>
      <c r="D12" s="755" t="s">
        <v>852</v>
      </c>
      <c r="E12" s="792">
        <v>9</v>
      </c>
      <c r="F12" s="757">
        <v>360000</v>
      </c>
      <c r="G12" s="758">
        <v>1.01</v>
      </c>
      <c r="H12" s="759" t="s">
        <v>827</v>
      </c>
      <c r="I12" s="760">
        <v>468000</v>
      </c>
    </row>
    <row r="13" spans="2:9" ht="12.75">
      <c r="B13" s="791" t="s">
        <v>210</v>
      </c>
      <c r="C13" s="761">
        <v>36251</v>
      </c>
      <c r="D13" s="755" t="s">
        <v>853</v>
      </c>
      <c r="E13" s="792">
        <v>7</v>
      </c>
      <c r="F13" s="757">
        <v>300000</v>
      </c>
      <c r="G13" s="758">
        <v>1.39</v>
      </c>
      <c r="H13" s="759" t="s">
        <v>822</v>
      </c>
      <c r="I13" s="760">
        <v>450000</v>
      </c>
    </row>
    <row r="14" spans="2:9" ht="12.75">
      <c r="B14" s="759" t="s">
        <v>162</v>
      </c>
      <c r="C14" s="754">
        <v>36465</v>
      </c>
      <c r="D14" s="755" t="s">
        <v>850</v>
      </c>
      <c r="E14" s="792">
        <v>7</v>
      </c>
      <c r="F14" s="757">
        <v>300000</v>
      </c>
      <c r="G14" s="758">
        <v>1.35</v>
      </c>
      <c r="H14" s="759" t="s">
        <v>822</v>
      </c>
      <c r="I14" s="760">
        <v>450000</v>
      </c>
    </row>
    <row r="17" ht="12.75">
      <c r="B17" t="s">
        <v>770</v>
      </c>
    </row>
    <row r="18" spans="2:7" ht="12.75">
      <c r="B18" s="752" t="s">
        <v>819</v>
      </c>
      <c r="C18" s="752" t="s">
        <v>23</v>
      </c>
      <c r="D18" s="752" t="s">
        <v>23</v>
      </c>
      <c r="E18" s="752" t="s">
        <v>23</v>
      </c>
      <c r="F18" s="752" t="s">
        <v>23</v>
      </c>
      <c r="G18" s="752" t="s">
        <v>23</v>
      </c>
    </row>
    <row r="19" spans="2:7" ht="12.75">
      <c r="B19" s="1" t="s">
        <v>1034</v>
      </c>
      <c r="C19" s="1" t="s">
        <v>1035</v>
      </c>
      <c r="D19" s="1"/>
      <c r="E19" s="1"/>
      <c r="F19" s="1"/>
      <c r="G19" s="1"/>
    </row>
    <row r="20" spans="2:7" ht="12.75">
      <c r="B20" s="1" t="s">
        <v>1036</v>
      </c>
      <c r="C20" s="1" t="s">
        <v>1037</v>
      </c>
      <c r="D20" s="1"/>
      <c r="E20" s="1"/>
      <c r="F20" s="1"/>
      <c r="G20" s="1"/>
    </row>
    <row r="27" ht="12.75">
      <c r="B27" t="s">
        <v>773</v>
      </c>
    </row>
    <row r="28" spans="2:9" ht="12.75">
      <c r="B28" s="752" t="s">
        <v>127</v>
      </c>
      <c r="C28" s="752" t="s">
        <v>130</v>
      </c>
      <c r="D28" s="752" t="s">
        <v>233</v>
      </c>
      <c r="E28" s="752" t="s">
        <v>842</v>
      </c>
      <c r="F28" s="752" t="s">
        <v>818</v>
      </c>
      <c r="G28" s="752" t="s">
        <v>623</v>
      </c>
      <c r="H28" s="752" t="s">
        <v>23</v>
      </c>
      <c r="I28" s="752" t="s">
        <v>819</v>
      </c>
    </row>
    <row r="29" spans="2:9" ht="12.75">
      <c r="B29" s="791" t="s">
        <v>1032</v>
      </c>
      <c r="C29" s="761">
        <v>36312</v>
      </c>
      <c r="D29" s="755" t="s">
        <v>852</v>
      </c>
      <c r="E29" s="792">
        <v>7</v>
      </c>
      <c r="F29" s="757">
        <v>300000</v>
      </c>
      <c r="G29" s="758">
        <v>0.49</v>
      </c>
      <c r="H29" s="759" t="s">
        <v>829</v>
      </c>
      <c r="I29" s="760">
        <v>210000</v>
      </c>
    </row>
    <row r="30" spans="2:9" ht="12.75">
      <c r="B30" s="759" t="s">
        <v>194</v>
      </c>
      <c r="C30" s="754">
        <v>37043</v>
      </c>
      <c r="D30" s="755" t="s">
        <v>851</v>
      </c>
      <c r="E30" s="792">
        <v>5</v>
      </c>
      <c r="F30" s="757">
        <v>240000</v>
      </c>
      <c r="G30" s="758">
        <v>0.41</v>
      </c>
      <c r="H30" s="759" t="s">
        <v>829</v>
      </c>
      <c r="I30" s="760">
        <v>168000</v>
      </c>
    </row>
    <row r="31" spans="2:9" ht="12.75">
      <c r="B31" s="759" t="s">
        <v>182</v>
      </c>
      <c r="C31" s="754">
        <v>37408</v>
      </c>
      <c r="D31" s="755" t="s">
        <v>850</v>
      </c>
      <c r="E31" s="792">
        <v>4</v>
      </c>
      <c r="F31" s="757">
        <v>220000</v>
      </c>
      <c r="G31" s="758">
        <v>0.46</v>
      </c>
      <c r="H31" s="759" t="s">
        <v>829</v>
      </c>
      <c r="I31" s="760">
        <v>154000</v>
      </c>
    </row>
    <row r="32" spans="2:9" ht="12.75">
      <c r="B32" s="759" t="s">
        <v>210</v>
      </c>
      <c r="C32" s="754">
        <v>38565</v>
      </c>
      <c r="D32" s="755" t="s">
        <v>853</v>
      </c>
      <c r="E32" s="792">
        <v>1</v>
      </c>
      <c r="F32" s="757">
        <v>150000</v>
      </c>
      <c r="G32" s="758">
        <v>0.61</v>
      </c>
      <c r="H32" s="759" t="s">
        <v>824</v>
      </c>
      <c r="I32" s="760">
        <v>135000</v>
      </c>
    </row>
    <row r="35" ht="13.5" thickBot="1">
      <c r="B35" t="s">
        <v>774</v>
      </c>
    </row>
    <row r="36" spans="2:4" ht="13.5" customHeight="1">
      <c r="B36" s="793" t="s">
        <v>855</v>
      </c>
      <c r="C36" s="794" t="s">
        <v>851</v>
      </c>
      <c r="D36" s="795">
        <v>3</v>
      </c>
    </row>
    <row r="37" spans="2:4" ht="12.75">
      <c r="B37" s="796"/>
      <c r="C37" s="797" t="s">
        <v>850</v>
      </c>
      <c r="D37" s="798">
        <v>3</v>
      </c>
    </row>
    <row r="38" spans="2:4" ht="12.75">
      <c r="B38" s="796"/>
      <c r="C38" s="797" t="s">
        <v>853</v>
      </c>
      <c r="D38" s="798">
        <v>3</v>
      </c>
    </row>
    <row r="39" spans="2:4" ht="13.5" thickBot="1">
      <c r="B39" s="799"/>
      <c r="C39" s="800" t="s">
        <v>100</v>
      </c>
      <c r="D39" s="801">
        <v>9</v>
      </c>
    </row>
    <row r="40" spans="2:4" ht="13.5" customHeight="1">
      <c r="B40" s="793" t="s">
        <v>856</v>
      </c>
      <c r="C40" s="802" t="s">
        <v>852</v>
      </c>
      <c r="D40" s="795">
        <v>2</v>
      </c>
    </row>
    <row r="41" spans="2:4" ht="12.75">
      <c r="B41" s="796"/>
      <c r="C41" s="797" t="s">
        <v>851</v>
      </c>
      <c r="D41" s="798">
        <v>2</v>
      </c>
    </row>
    <row r="42" spans="2:4" ht="12.75">
      <c r="B42" s="796"/>
      <c r="C42" s="797" t="s">
        <v>850</v>
      </c>
      <c r="D42" s="798">
        <v>3</v>
      </c>
    </row>
    <row r="43" spans="2:4" ht="12.75">
      <c r="B43" s="796"/>
      <c r="C43" s="797" t="s">
        <v>853</v>
      </c>
      <c r="D43" s="798">
        <v>1</v>
      </c>
    </row>
    <row r="44" spans="2:4" ht="13.5" thickBot="1">
      <c r="B44" s="803"/>
      <c r="C44" s="804" t="s">
        <v>100</v>
      </c>
      <c r="D44" s="805">
        <v>8</v>
      </c>
    </row>
    <row r="45" spans="2:4" ht="13.5" customHeight="1">
      <c r="B45" s="806" t="s">
        <v>1038</v>
      </c>
      <c r="C45" s="807" t="s">
        <v>852</v>
      </c>
      <c r="D45" s="808">
        <v>3</v>
      </c>
    </row>
    <row r="46" spans="2:4" ht="12.75">
      <c r="B46" s="796"/>
      <c r="C46" s="797" t="s">
        <v>851</v>
      </c>
      <c r="D46" s="798">
        <v>1</v>
      </c>
    </row>
    <row r="47" spans="2:4" ht="12.75">
      <c r="B47" s="796"/>
      <c r="C47" s="797" t="s">
        <v>850</v>
      </c>
      <c r="D47" s="798">
        <v>2</v>
      </c>
    </row>
    <row r="48" spans="2:4" ht="12.75">
      <c r="B48" s="796"/>
      <c r="C48" s="797" t="s">
        <v>853</v>
      </c>
      <c r="D48" s="798">
        <v>1</v>
      </c>
    </row>
    <row r="49" spans="2:4" ht="13.5" thickBot="1">
      <c r="B49" s="799"/>
      <c r="C49" s="800" t="s">
        <v>100</v>
      </c>
      <c r="D49" s="801">
        <v>7</v>
      </c>
    </row>
    <row r="50" spans="2:4" ht="13.5" customHeight="1">
      <c r="B50" s="793" t="s">
        <v>1039</v>
      </c>
      <c r="C50" s="802" t="s">
        <v>852</v>
      </c>
      <c r="D50" s="795">
        <v>1</v>
      </c>
    </row>
    <row r="51" spans="2:4" ht="12.75">
      <c r="B51" s="796"/>
      <c r="C51" s="797" t="s">
        <v>850</v>
      </c>
      <c r="D51" s="798">
        <v>4</v>
      </c>
    </row>
    <row r="52" spans="2:4" ht="12.75">
      <c r="B52" s="796"/>
      <c r="C52" s="797" t="s">
        <v>853</v>
      </c>
      <c r="D52" s="798">
        <v>2</v>
      </c>
    </row>
    <row r="53" spans="2:4" ht="13.5" thickBot="1">
      <c r="B53" s="803"/>
      <c r="C53" s="804" t="s">
        <v>100</v>
      </c>
      <c r="D53" s="805">
        <v>7</v>
      </c>
    </row>
    <row r="54" spans="2:4" ht="13.5" customHeight="1">
      <c r="B54" s="806" t="s">
        <v>1040</v>
      </c>
      <c r="C54" s="807" t="s">
        <v>852</v>
      </c>
      <c r="D54" s="808">
        <v>1</v>
      </c>
    </row>
    <row r="55" spans="2:4" ht="12.75">
      <c r="B55" s="796"/>
      <c r="C55" s="797" t="s">
        <v>851</v>
      </c>
      <c r="D55" s="798">
        <v>2</v>
      </c>
    </row>
    <row r="56" spans="2:4" ht="12.75">
      <c r="B56" s="796"/>
      <c r="C56" s="797" t="s">
        <v>850</v>
      </c>
      <c r="D56" s="798">
        <v>2</v>
      </c>
    </row>
    <row r="57" spans="2:4" ht="13.5" thickBot="1">
      <c r="B57" s="799"/>
      <c r="C57" s="800" t="s">
        <v>100</v>
      </c>
      <c r="D57" s="801">
        <v>5</v>
      </c>
    </row>
    <row r="58" spans="2:4" ht="13.5" customHeight="1">
      <c r="B58" s="793" t="s">
        <v>1041</v>
      </c>
      <c r="C58" s="802" t="s">
        <v>852</v>
      </c>
      <c r="D58" s="795">
        <v>2</v>
      </c>
    </row>
    <row r="59" spans="2:4" ht="12.75">
      <c r="B59" s="796"/>
      <c r="C59" s="797" t="s">
        <v>851</v>
      </c>
      <c r="D59" s="798">
        <v>1</v>
      </c>
    </row>
    <row r="60" spans="2:4" ht="12.75">
      <c r="B60" s="796"/>
      <c r="C60" s="797" t="s">
        <v>850</v>
      </c>
      <c r="D60" s="798">
        <v>2</v>
      </c>
    </row>
    <row r="61" spans="2:4" ht="13.5" thickBot="1">
      <c r="B61" s="803"/>
      <c r="C61" s="804" t="s">
        <v>100</v>
      </c>
      <c r="D61" s="805">
        <v>5</v>
      </c>
    </row>
    <row r="62" spans="2:4" ht="13.5" thickBot="1">
      <c r="B62" s="809" t="s">
        <v>219</v>
      </c>
      <c r="C62" s="810"/>
      <c r="D62" s="811">
        <v>41</v>
      </c>
    </row>
  </sheetData>
  <mergeCells count="7">
    <mergeCell ref="B54:B57"/>
    <mergeCell ref="B58:B61"/>
    <mergeCell ref="B62:C62"/>
    <mergeCell ref="B36:B39"/>
    <mergeCell ref="B40:B44"/>
    <mergeCell ref="B45:B49"/>
    <mergeCell ref="B50:B53"/>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sheetPr codeName="Sheet39"/>
  <dimension ref="B3:I72"/>
  <sheetViews>
    <sheetView workbookViewId="0" topLeftCell="A1">
      <selection activeCell="A1" sqref="A1"/>
    </sheetView>
  </sheetViews>
  <sheetFormatPr defaultColWidth="9.00390625" defaultRowHeight="13.5" outlineLevelRow="3"/>
  <cols>
    <col min="1" max="1" width="2.625" style="62" customWidth="1"/>
    <col min="2" max="2" width="7.75390625" style="62" customWidth="1"/>
    <col min="3" max="3" width="9.375" style="62" bestFit="1" customWidth="1"/>
    <col min="4" max="4" width="6.375" style="62" bestFit="1" customWidth="1"/>
    <col min="5" max="5" width="8.00390625" style="62" bestFit="1" customWidth="1"/>
    <col min="6" max="6" width="8.00390625" style="62" customWidth="1"/>
    <col min="7" max="7" width="6.375" style="62" bestFit="1" customWidth="1"/>
    <col min="8" max="8" width="5.50390625" style="62" bestFit="1" customWidth="1"/>
    <col min="9" max="9" width="8.75390625" style="62" customWidth="1"/>
    <col min="10" max="16384" width="9.00390625" style="62" customWidth="1"/>
  </cols>
  <sheetData>
    <row r="3" ht="12.75">
      <c r="B3" s="62" t="s">
        <v>836</v>
      </c>
    </row>
    <row r="4" spans="2:9" ht="12.75">
      <c r="B4" s="752" t="s">
        <v>127</v>
      </c>
      <c r="C4" s="752" t="s">
        <v>130</v>
      </c>
      <c r="D4" s="752" t="s">
        <v>233</v>
      </c>
      <c r="E4" s="752" t="s">
        <v>842</v>
      </c>
      <c r="F4" s="752" t="s">
        <v>818</v>
      </c>
      <c r="G4" s="752" t="s">
        <v>623</v>
      </c>
      <c r="H4" s="752" t="s">
        <v>23</v>
      </c>
      <c r="I4" s="752" t="s">
        <v>819</v>
      </c>
    </row>
    <row r="5" spans="2:9" ht="12.75" hidden="1" outlineLevel="3">
      <c r="B5" s="789" t="s">
        <v>188</v>
      </c>
      <c r="C5" s="790">
        <v>38443</v>
      </c>
      <c r="D5" s="785" t="s">
        <v>851</v>
      </c>
      <c r="E5" s="786">
        <v>1</v>
      </c>
      <c r="F5" s="787">
        <v>150000</v>
      </c>
      <c r="G5" s="788">
        <v>1.36</v>
      </c>
      <c r="H5" s="759" t="s">
        <v>822</v>
      </c>
      <c r="I5" s="760">
        <v>225000</v>
      </c>
    </row>
    <row r="6" spans="2:9" ht="12.75" hidden="1" outlineLevel="3">
      <c r="B6" s="789" t="s">
        <v>202</v>
      </c>
      <c r="C6" s="790">
        <v>37773</v>
      </c>
      <c r="D6" s="785" t="s">
        <v>851</v>
      </c>
      <c r="E6" s="786">
        <v>3</v>
      </c>
      <c r="F6" s="787">
        <v>200000</v>
      </c>
      <c r="G6" s="788">
        <v>1.29</v>
      </c>
      <c r="H6" s="759" t="s">
        <v>822</v>
      </c>
      <c r="I6" s="760">
        <v>300000</v>
      </c>
    </row>
    <row r="7" spans="2:9" ht="12.75" hidden="1" outlineLevel="3">
      <c r="B7" s="759" t="s">
        <v>200</v>
      </c>
      <c r="C7" s="784">
        <v>37803</v>
      </c>
      <c r="D7" s="785" t="s">
        <v>851</v>
      </c>
      <c r="E7" s="786">
        <v>3</v>
      </c>
      <c r="F7" s="787">
        <v>200000</v>
      </c>
      <c r="G7" s="788">
        <v>1.32</v>
      </c>
      <c r="H7" s="759" t="s">
        <v>822</v>
      </c>
      <c r="I7" s="760">
        <v>300000</v>
      </c>
    </row>
    <row r="8" spans="2:9" ht="12.75" outlineLevel="2" collapsed="1">
      <c r="B8" s="759"/>
      <c r="C8" s="784"/>
      <c r="D8" s="812" t="s">
        <v>857</v>
      </c>
      <c r="E8" s="786"/>
      <c r="F8" s="787"/>
      <c r="G8" s="788"/>
      <c r="H8" s="759">
        <f>SUBTOTAL(3,H5:H7)</f>
        <v>3</v>
      </c>
      <c r="I8" s="760"/>
    </row>
    <row r="9" spans="2:9" ht="12.75" hidden="1" outlineLevel="3">
      <c r="B9" s="759" t="s">
        <v>162</v>
      </c>
      <c r="C9" s="784">
        <v>36465</v>
      </c>
      <c r="D9" s="785" t="s">
        <v>850</v>
      </c>
      <c r="E9" s="786">
        <v>7</v>
      </c>
      <c r="F9" s="787">
        <v>300000</v>
      </c>
      <c r="G9" s="788">
        <v>1.35</v>
      </c>
      <c r="H9" s="759" t="s">
        <v>822</v>
      </c>
      <c r="I9" s="760">
        <v>450000</v>
      </c>
    </row>
    <row r="10" spans="2:9" ht="12.75" hidden="1" outlineLevel="3">
      <c r="B10" s="759" t="s">
        <v>173</v>
      </c>
      <c r="C10" s="784">
        <v>36617</v>
      </c>
      <c r="D10" s="785" t="s">
        <v>850</v>
      </c>
      <c r="E10" s="786">
        <v>6</v>
      </c>
      <c r="F10" s="787">
        <v>270000</v>
      </c>
      <c r="G10" s="788">
        <v>1.26</v>
      </c>
      <c r="H10" s="759" t="s">
        <v>822</v>
      </c>
      <c r="I10" s="760">
        <v>405000</v>
      </c>
    </row>
    <row r="11" spans="2:9" ht="12.75" hidden="1" outlineLevel="3">
      <c r="B11" s="789" t="s">
        <v>175</v>
      </c>
      <c r="C11" s="790">
        <v>38777</v>
      </c>
      <c r="D11" s="785" t="s">
        <v>850</v>
      </c>
      <c r="E11" s="786">
        <v>0</v>
      </c>
      <c r="F11" s="787">
        <v>100000</v>
      </c>
      <c r="G11" s="788">
        <v>1.39</v>
      </c>
      <c r="H11" s="759" t="s">
        <v>822</v>
      </c>
      <c r="I11" s="760">
        <v>150000</v>
      </c>
    </row>
    <row r="12" spans="2:9" ht="12.75" outlineLevel="2" collapsed="1">
      <c r="B12" s="789"/>
      <c r="C12" s="790"/>
      <c r="D12" s="813" t="s">
        <v>858</v>
      </c>
      <c r="E12" s="786"/>
      <c r="F12" s="787"/>
      <c r="G12" s="788"/>
      <c r="H12" s="759">
        <f>SUBTOTAL(3,H9:H11)</f>
        <v>3</v>
      </c>
      <c r="I12" s="760"/>
    </row>
    <row r="13" spans="2:9" ht="12.75" hidden="1" outlineLevel="3">
      <c r="B13" s="789" t="s">
        <v>216</v>
      </c>
      <c r="C13" s="790">
        <v>38749</v>
      </c>
      <c r="D13" s="785" t="s">
        <v>853</v>
      </c>
      <c r="E13" s="786">
        <v>0</v>
      </c>
      <c r="F13" s="787">
        <v>100000</v>
      </c>
      <c r="G13" s="788">
        <v>1.25</v>
      </c>
      <c r="H13" s="759" t="s">
        <v>822</v>
      </c>
      <c r="I13" s="760">
        <v>150000</v>
      </c>
    </row>
    <row r="14" spans="2:9" ht="12.75" hidden="1" outlineLevel="3">
      <c r="B14" s="759" t="s">
        <v>212</v>
      </c>
      <c r="C14" s="784">
        <v>35521</v>
      </c>
      <c r="D14" s="785" t="s">
        <v>853</v>
      </c>
      <c r="E14" s="786">
        <v>9</v>
      </c>
      <c r="F14" s="787">
        <v>360000</v>
      </c>
      <c r="G14" s="788">
        <v>1.22</v>
      </c>
      <c r="H14" s="759" t="s">
        <v>822</v>
      </c>
      <c r="I14" s="760">
        <v>540000</v>
      </c>
    </row>
    <row r="15" spans="2:9" ht="12.75" hidden="1" outlineLevel="3">
      <c r="B15" s="789" t="s">
        <v>210</v>
      </c>
      <c r="C15" s="790">
        <v>36251</v>
      </c>
      <c r="D15" s="785" t="s">
        <v>853</v>
      </c>
      <c r="E15" s="786">
        <v>7</v>
      </c>
      <c r="F15" s="787">
        <v>300000</v>
      </c>
      <c r="G15" s="788">
        <v>1.39</v>
      </c>
      <c r="H15" s="759" t="s">
        <v>822</v>
      </c>
      <c r="I15" s="760">
        <v>450000</v>
      </c>
    </row>
    <row r="16" spans="2:9" ht="12.75" outlineLevel="2" collapsed="1">
      <c r="B16" s="789"/>
      <c r="C16" s="790"/>
      <c r="D16" s="813" t="s">
        <v>859</v>
      </c>
      <c r="E16" s="786"/>
      <c r="F16" s="787"/>
      <c r="G16" s="788"/>
      <c r="H16" s="759">
        <f>SUBTOTAL(3,H13:H15)</f>
        <v>3</v>
      </c>
      <c r="I16" s="760"/>
    </row>
    <row r="17" spans="2:9" ht="12.75" outlineLevel="1">
      <c r="B17" s="789"/>
      <c r="C17" s="790"/>
      <c r="D17" s="785"/>
      <c r="E17" s="786"/>
      <c r="F17" s="787"/>
      <c r="G17" s="814" t="s">
        <v>161</v>
      </c>
      <c r="H17" s="759">
        <f>SUBTOTAL(3,H5:H15)</f>
        <v>9</v>
      </c>
      <c r="I17" s="760"/>
    </row>
    <row r="18" spans="2:9" ht="12.75" hidden="1" outlineLevel="3">
      <c r="B18" s="789" t="s">
        <v>144</v>
      </c>
      <c r="C18" s="790">
        <v>35643</v>
      </c>
      <c r="D18" s="785" t="s">
        <v>852</v>
      </c>
      <c r="E18" s="786">
        <v>9</v>
      </c>
      <c r="F18" s="787">
        <v>360000</v>
      </c>
      <c r="G18" s="788">
        <v>1.01</v>
      </c>
      <c r="H18" s="759" t="s">
        <v>827</v>
      </c>
      <c r="I18" s="760">
        <v>468000</v>
      </c>
    </row>
    <row r="19" spans="2:9" ht="12.75" hidden="1" outlineLevel="3">
      <c r="B19" s="759" t="s">
        <v>142</v>
      </c>
      <c r="C19" s="784">
        <v>36617</v>
      </c>
      <c r="D19" s="785" t="s">
        <v>852</v>
      </c>
      <c r="E19" s="786">
        <v>6</v>
      </c>
      <c r="F19" s="787">
        <v>270000</v>
      </c>
      <c r="G19" s="788">
        <v>1.02</v>
      </c>
      <c r="H19" s="759" t="s">
        <v>827</v>
      </c>
      <c r="I19" s="760">
        <v>351000</v>
      </c>
    </row>
    <row r="20" spans="2:9" ht="12.75" outlineLevel="2" collapsed="1">
      <c r="B20" s="759"/>
      <c r="C20" s="784"/>
      <c r="D20" s="813" t="s">
        <v>860</v>
      </c>
      <c r="E20" s="786"/>
      <c r="F20" s="787"/>
      <c r="G20" s="788"/>
      <c r="H20" s="759">
        <f>SUBTOTAL(3,H18:H19)</f>
        <v>2</v>
      </c>
      <c r="I20" s="760"/>
    </row>
    <row r="21" spans="2:9" ht="12.75" hidden="1" outlineLevel="3">
      <c r="B21" s="789" t="s">
        <v>198</v>
      </c>
      <c r="C21" s="790">
        <v>38626</v>
      </c>
      <c r="D21" s="785" t="s">
        <v>851</v>
      </c>
      <c r="E21" s="786">
        <v>1</v>
      </c>
      <c r="F21" s="787">
        <v>150000</v>
      </c>
      <c r="G21" s="788">
        <v>1.11</v>
      </c>
      <c r="H21" s="759" t="s">
        <v>827</v>
      </c>
      <c r="I21" s="760">
        <v>195000</v>
      </c>
    </row>
    <row r="22" spans="2:9" ht="12.75" hidden="1" outlineLevel="3">
      <c r="B22" s="789" t="s">
        <v>192</v>
      </c>
      <c r="C22" s="790">
        <v>36008</v>
      </c>
      <c r="D22" s="785" t="s">
        <v>851</v>
      </c>
      <c r="E22" s="786">
        <v>8</v>
      </c>
      <c r="F22" s="787">
        <v>330000</v>
      </c>
      <c r="G22" s="788">
        <v>1.18</v>
      </c>
      <c r="H22" s="759" t="s">
        <v>827</v>
      </c>
      <c r="I22" s="760">
        <v>429000</v>
      </c>
    </row>
    <row r="23" spans="2:9" ht="12.75" outlineLevel="2" collapsed="1">
      <c r="B23" s="789"/>
      <c r="C23" s="790"/>
      <c r="D23" s="813" t="s">
        <v>857</v>
      </c>
      <c r="E23" s="786"/>
      <c r="F23" s="787"/>
      <c r="G23" s="788"/>
      <c r="H23" s="759">
        <f>SUBTOTAL(3,H21:H22)</f>
        <v>2</v>
      </c>
      <c r="I23" s="760"/>
    </row>
    <row r="24" spans="2:9" ht="12.75" hidden="1" outlineLevel="3">
      <c r="B24" s="789" t="s">
        <v>170</v>
      </c>
      <c r="C24" s="790">
        <v>35521</v>
      </c>
      <c r="D24" s="785" t="s">
        <v>850</v>
      </c>
      <c r="E24" s="786">
        <v>9</v>
      </c>
      <c r="F24" s="787">
        <v>360000</v>
      </c>
      <c r="G24" s="788">
        <v>1.04</v>
      </c>
      <c r="H24" s="759" t="s">
        <v>827</v>
      </c>
      <c r="I24" s="760">
        <v>468000</v>
      </c>
    </row>
    <row r="25" spans="2:9" ht="12.75" hidden="1" outlineLevel="3">
      <c r="B25" s="789" t="s">
        <v>152</v>
      </c>
      <c r="C25" s="790">
        <v>37135</v>
      </c>
      <c r="D25" s="785" t="s">
        <v>850</v>
      </c>
      <c r="E25" s="786">
        <v>5</v>
      </c>
      <c r="F25" s="787">
        <v>240000</v>
      </c>
      <c r="G25" s="788">
        <v>1.08</v>
      </c>
      <c r="H25" s="759" t="s">
        <v>827</v>
      </c>
      <c r="I25" s="760">
        <v>312000</v>
      </c>
    </row>
    <row r="26" spans="2:9" ht="12.75" hidden="1" outlineLevel="3">
      <c r="B26" s="789" t="s">
        <v>155</v>
      </c>
      <c r="C26" s="790">
        <v>37530</v>
      </c>
      <c r="D26" s="785" t="s">
        <v>850</v>
      </c>
      <c r="E26" s="786">
        <v>4</v>
      </c>
      <c r="F26" s="787">
        <v>220000</v>
      </c>
      <c r="G26" s="788">
        <v>1.03</v>
      </c>
      <c r="H26" s="759" t="s">
        <v>827</v>
      </c>
      <c r="I26" s="760">
        <v>286000</v>
      </c>
    </row>
    <row r="27" spans="2:9" ht="12.75" outlineLevel="2" collapsed="1">
      <c r="B27" s="789"/>
      <c r="C27" s="790"/>
      <c r="D27" s="813" t="s">
        <v>858</v>
      </c>
      <c r="E27" s="786"/>
      <c r="F27" s="787"/>
      <c r="G27" s="788"/>
      <c r="H27" s="759">
        <f>SUBTOTAL(3,H24:H26)</f>
        <v>3</v>
      </c>
      <c r="I27" s="760"/>
    </row>
    <row r="28" spans="2:9" ht="12.75" hidden="1" outlineLevel="3">
      <c r="B28" s="789" t="s">
        <v>208</v>
      </c>
      <c r="C28" s="790">
        <v>35612</v>
      </c>
      <c r="D28" s="785" t="s">
        <v>853</v>
      </c>
      <c r="E28" s="786">
        <v>9</v>
      </c>
      <c r="F28" s="787">
        <v>360000</v>
      </c>
      <c r="G28" s="788">
        <v>1.09</v>
      </c>
      <c r="H28" s="759" t="s">
        <v>827</v>
      </c>
      <c r="I28" s="760">
        <v>468000</v>
      </c>
    </row>
    <row r="29" spans="2:9" ht="12.75" outlineLevel="2" collapsed="1">
      <c r="B29" s="789"/>
      <c r="C29" s="790"/>
      <c r="D29" s="813" t="s">
        <v>859</v>
      </c>
      <c r="E29" s="786"/>
      <c r="F29" s="787"/>
      <c r="G29" s="788"/>
      <c r="H29" s="759">
        <f>SUBTOTAL(3,H28:H28)</f>
        <v>1</v>
      </c>
      <c r="I29" s="760"/>
    </row>
    <row r="30" spans="2:9" ht="12.75" outlineLevel="1">
      <c r="B30" s="789"/>
      <c r="C30" s="790"/>
      <c r="D30" s="785"/>
      <c r="E30" s="786"/>
      <c r="F30" s="787"/>
      <c r="G30" s="815" t="s">
        <v>138</v>
      </c>
      <c r="H30" s="759">
        <f>SUBTOTAL(3,H18:H28)</f>
        <v>8</v>
      </c>
      <c r="I30" s="760"/>
    </row>
    <row r="31" spans="2:9" ht="12.75" hidden="1" outlineLevel="3">
      <c r="B31" s="759" t="s">
        <v>134</v>
      </c>
      <c r="C31" s="784">
        <v>36434</v>
      </c>
      <c r="D31" s="785" t="s">
        <v>852</v>
      </c>
      <c r="E31" s="786">
        <v>7</v>
      </c>
      <c r="F31" s="787">
        <v>300000</v>
      </c>
      <c r="G31" s="788">
        <v>0.98</v>
      </c>
      <c r="H31" s="759" t="s">
        <v>823</v>
      </c>
      <c r="I31" s="760">
        <v>300000</v>
      </c>
    </row>
    <row r="32" spans="2:9" ht="12.75" hidden="1" outlineLevel="3">
      <c r="B32" s="759" t="s">
        <v>146</v>
      </c>
      <c r="C32" s="784">
        <v>36923</v>
      </c>
      <c r="D32" s="785" t="s">
        <v>852</v>
      </c>
      <c r="E32" s="786">
        <v>5</v>
      </c>
      <c r="F32" s="787">
        <v>240000</v>
      </c>
      <c r="G32" s="788">
        <v>0.89</v>
      </c>
      <c r="H32" s="759" t="s">
        <v>823</v>
      </c>
      <c r="I32" s="760">
        <v>240000</v>
      </c>
    </row>
    <row r="33" spans="2:9" ht="12.75" hidden="1" outlineLevel="3">
      <c r="B33" s="759" t="s">
        <v>140</v>
      </c>
      <c r="C33" s="784">
        <v>36951</v>
      </c>
      <c r="D33" s="785" t="s">
        <v>852</v>
      </c>
      <c r="E33" s="786">
        <v>5</v>
      </c>
      <c r="F33" s="787">
        <v>240000</v>
      </c>
      <c r="G33" s="788">
        <v>0.82</v>
      </c>
      <c r="H33" s="759" t="s">
        <v>823</v>
      </c>
      <c r="I33" s="760">
        <v>240000</v>
      </c>
    </row>
    <row r="34" spans="2:9" ht="12.75" outlineLevel="2" collapsed="1">
      <c r="B34" s="759"/>
      <c r="C34" s="784"/>
      <c r="D34" s="813" t="s">
        <v>860</v>
      </c>
      <c r="E34" s="786"/>
      <c r="F34" s="787"/>
      <c r="G34" s="788"/>
      <c r="H34" s="759">
        <f>SUBTOTAL(3,H31:H33)</f>
        <v>3</v>
      </c>
      <c r="I34" s="760"/>
    </row>
    <row r="35" spans="2:9" ht="12.75" hidden="1" outlineLevel="3">
      <c r="B35" s="759" t="s">
        <v>196</v>
      </c>
      <c r="C35" s="784">
        <v>36982</v>
      </c>
      <c r="D35" s="785" t="s">
        <v>851</v>
      </c>
      <c r="E35" s="786">
        <v>5</v>
      </c>
      <c r="F35" s="787">
        <v>240000</v>
      </c>
      <c r="G35" s="788">
        <v>0.93</v>
      </c>
      <c r="H35" s="759" t="s">
        <v>823</v>
      </c>
      <c r="I35" s="760">
        <v>240000</v>
      </c>
    </row>
    <row r="36" spans="2:9" ht="12.75" outlineLevel="2" collapsed="1">
      <c r="B36" s="759"/>
      <c r="C36" s="784"/>
      <c r="D36" s="813" t="s">
        <v>857</v>
      </c>
      <c r="E36" s="786"/>
      <c r="F36" s="787"/>
      <c r="G36" s="788"/>
      <c r="H36" s="759">
        <f>SUBTOTAL(3,H35:H35)</f>
        <v>1</v>
      </c>
      <c r="I36" s="760"/>
    </row>
    <row r="37" spans="2:9" ht="12.75" hidden="1" outlineLevel="3">
      <c r="B37" s="759" t="s">
        <v>164</v>
      </c>
      <c r="C37" s="784">
        <v>36069</v>
      </c>
      <c r="D37" s="785" t="s">
        <v>850</v>
      </c>
      <c r="E37" s="786">
        <v>8</v>
      </c>
      <c r="F37" s="787">
        <v>330000</v>
      </c>
      <c r="G37" s="788">
        <v>0.83</v>
      </c>
      <c r="H37" s="759" t="s">
        <v>823</v>
      </c>
      <c r="I37" s="760">
        <v>330000</v>
      </c>
    </row>
    <row r="38" spans="2:9" ht="12.75" hidden="1" outlineLevel="3">
      <c r="B38" s="759" t="s">
        <v>170</v>
      </c>
      <c r="C38" s="784">
        <v>36526</v>
      </c>
      <c r="D38" s="785" t="s">
        <v>850</v>
      </c>
      <c r="E38" s="786">
        <v>6</v>
      </c>
      <c r="F38" s="787">
        <v>270000</v>
      </c>
      <c r="G38" s="788">
        <v>0.82</v>
      </c>
      <c r="H38" s="759" t="s">
        <v>823</v>
      </c>
      <c r="I38" s="760">
        <v>270000</v>
      </c>
    </row>
    <row r="39" spans="2:9" ht="12.75" outlineLevel="2" collapsed="1">
      <c r="B39" s="759"/>
      <c r="C39" s="784"/>
      <c r="D39" s="813" t="s">
        <v>858</v>
      </c>
      <c r="E39" s="786"/>
      <c r="F39" s="787"/>
      <c r="G39" s="788"/>
      <c r="H39" s="759">
        <f>SUBTOTAL(3,H37:H38)</f>
        <v>2</v>
      </c>
      <c r="I39" s="760"/>
    </row>
    <row r="40" spans="2:9" ht="12.75" hidden="1" outlineLevel="3">
      <c r="B40" s="759" t="s">
        <v>208</v>
      </c>
      <c r="C40" s="784">
        <v>38687</v>
      </c>
      <c r="D40" s="785" t="s">
        <v>853</v>
      </c>
      <c r="E40" s="786">
        <v>1</v>
      </c>
      <c r="F40" s="787">
        <v>150000</v>
      </c>
      <c r="G40" s="788">
        <v>0.89</v>
      </c>
      <c r="H40" s="759" t="s">
        <v>823</v>
      </c>
      <c r="I40" s="760">
        <v>150000</v>
      </c>
    </row>
    <row r="41" spans="2:9" ht="12.75" outlineLevel="2" collapsed="1">
      <c r="B41" s="759"/>
      <c r="C41" s="784"/>
      <c r="D41" s="813" t="s">
        <v>859</v>
      </c>
      <c r="E41" s="786"/>
      <c r="F41" s="787"/>
      <c r="G41" s="788"/>
      <c r="H41" s="759">
        <f>SUBTOTAL(3,H40:H40)</f>
        <v>1</v>
      </c>
      <c r="I41" s="760"/>
    </row>
    <row r="42" spans="2:9" ht="12.75" outlineLevel="1">
      <c r="B42" s="759"/>
      <c r="C42" s="784"/>
      <c r="D42" s="785"/>
      <c r="E42" s="786"/>
      <c r="F42" s="787"/>
      <c r="G42" s="815" t="s">
        <v>148</v>
      </c>
      <c r="H42" s="759">
        <f>SUBTOTAL(3,H31:H40)</f>
        <v>7</v>
      </c>
      <c r="I42" s="760"/>
    </row>
    <row r="43" spans="2:9" ht="12.75" hidden="1" outlineLevel="3">
      <c r="B43" s="789" t="s">
        <v>134</v>
      </c>
      <c r="C43" s="790">
        <v>36617</v>
      </c>
      <c r="D43" s="785" t="s">
        <v>852</v>
      </c>
      <c r="E43" s="786">
        <v>8</v>
      </c>
      <c r="F43" s="787">
        <v>330000</v>
      </c>
      <c r="G43" s="788">
        <v>0.67</v>
      </c>
      <c r="H43" s="759" t="s">
        <v>824</v>
      </c>
      <c r="I43" s="760">
        <v>297000</v>
      </c>
    </row>
    <row r="44" spans="2:9" ht="12.75" outlineLevel="2" collapsed="1">
      <c r="B44" s="789"/>
      <c r="C44" s="790"/>
      <c r="D44" s="813" t="s">
        <v>860</v>
      </c>
      <c r="E44" s="786"/>
      <c r="F44" s="787"/>
      <c r="G44" s="788"/>
      <c r="H44" s="759">
        <f>SUBTOTAL(3,H43:H43)</f>
        <v>1</v>
      </c>
      <c r="I44" s="760"/>
    </row>
    <row r="45" spans="2:9" ht="12.75" hidden="1" outlineLevel="3">
      <c r="B45" s="789" t="s">
        <v>177</v>
      </c>
      <c r="C45" s="790">
        <v>36982</v>
      </c>
      <c r="D45" s="785" t="s">
        <v>850</v>
      </c>
      <c r="E45" s="786">
        <v>5</v>
      </c>
      <c r="F45" s="787">
        <v>240000</v>
      </c>
      <c r="G45" s="788">
        <v>0.73</v>
      </c>
      <c r="H45" s="759" t="s">
        <v>824</v>
      </c>
      <c r="I45" s="760">
        <v>216000</v>
      </c>
    </row>
    <row r="46" spans="2:9" ht="12.75" hidden="1" outlineLevel="3">
      <c r="B46" s="759" t="s">
        <v>168</v>
      </c>
      <c r="C46" s="784">
        <v>37012</v>
      </c>
      <c r="D46" s="785" t="s">
        <v>850</v>
      </c>
      <c r="E46" s="786">
        <v>5</v>
      </c>
      <c r="F46" s="787">
        <v>240000</v>
      </c>
      <c r="G46" s="788">
        <v>0.65</v>
      </c>
      <c r="H46" s="759" t="s">
        <v>824</v>
      </c>
      <c r="I46" s="760">
        <v>216000</v>
      </c>
    </row>
    <row r="47" spans="2:9" ht="12.75" hidden="1" outlineLevel="3">
      <c r="B47" s="759" t="s">
        <v>152</v>
      </c>
      <c r="C47" s="784">
        <v>37712</v>
      </c>
      <c r="D47" s="785" t="s">
        <v>850</v>
      </c>
      <c r="E47" s="786">
        <v>3</v>
      </c>
      <c r="F47" s="787">
        <v>200000</v>
      </c>
      <c r="G47" s="788">
        <v>0.71</v>
      </c>
      <c r="H47" s="759" t="s">
        <v>824</v>
      </c>
      <c r="I47" s="760">
        <v>180000</v>
      </c>
    </row>
    <row r="48" spans="2:9" ht="12.75" hidden="1" outlineLevel="3">
      <c r="B48" s="789" t="s">
        <v>179</v>
      </c>
      <c r="C48" s="790">
        <v>36100</v>
      </c>
      <c r="D48" s="785" t="s">
        <v>850</v>
      </c>
      <c r="E48" s="786">
        <v>8</v>
      </c>
      <c r="F48" s="787">
        <v>330000</v>
      </c>
      <c r="G48" s="788">
        <v>0.67</v>
      </c>
      <c r="H48" s="759" t="s">
        <v>824</v>
      </c>
      <c r="I48" s="760">
        <v>297000</v>
      </c>
    </row>
    <row r="49" spans="2:9" ht="12.75" outlineLevel="2" collapsed="1">
      <c r="B49" s="789"/>
      <c r="C49" s="790"/>
      <c r="D49" s="813" t="s">
        <v>858</v>
      </c>
      <c r="E49" s="786"/>
      <c r="F49" s="787"/>
      <c r="G49" s="788"/>
      <c r="H49" s="759">
        <f>SUBTOTAL(3,H45:H48)</f>
        <v>4</v>
      </c>
      <c r="I49" s="760"/>
    </row>
    <row r="50" spans="2:9" ht="12.75" hidden="1" outlineLevel="3">
      <c r="B50" s="789" t="s">
        <v>205</v>
      </c>
      <c r="C50" s="790">
        <v>37561</v>
      </c>
      <c r="D50" s="785" t="s">
        <v>853</v>
      </c>
      <c r="E50" s="786">
        <v>4</v>
      </c>
      <c r="F50" s="787">
        <v>220000</v>
      </c>
      <c r="G50" s="788">
        <v>0.68</v>
      </c>
      <c r="H50" s="759" t="s">
        <v>824</v>
      </c>
      <c r="I50" s="760">
        <v>198000</v>
      </c>
    </row>
    <row r="51" spans="2:9" ht="12.75" hidden="1" outlineLevel="3">
      <c r="B51" s="759" t="s">
        <v>210</v>
      </c>
      <c r="C51" s="784">
        <v>38565</v>
      </c>
      <c r="D51" s="785" t="s">
        <v>853</v>
      </c>
      <c r="E51" s="786">
        <v>1</v>
      </c>
      <c r="F51" s="787">
        <v>150000</v>
      </c>
      <c r="G51" s="788">
        <v>0.61</v>
      </c>
      <c r="H51" s="759" t="s">
        <v>824</v>
      </c>
      <c r="I51" s="760">
        <v>135000</v>
      </c>
    </row>
    <row r="52" spans="2:9" ht="12.75" outlineLevel="2" collapsed="1">
      <c r="B52" s="759"/>
      <c r="C52" s="784"/>
      <c r="D52" s="813" t="s">
        <v>859</v>
      </c>
      <c r="E52" s="786"/>
      <c r="F52" s="787"/>
      <c r="G52" s="788"/>
      <c r="H52" s="759">
        <f>SUBTOTAL(3,H50:H51)</f>
        <v>2</v>
      </c>
      <c r="I52" s="760"/>
    </row>
    <row r="53" spans="2:9" ht="12.75" outlineLevel="1">
      <c r="B53" s="759"/>
      <c r="C53" s="784"/>
      <c r="D53" s="785"/>
      <c r="E53" s="786"/>
      <c r="F53" s="787"/>
      <c r="G53" s="815" t="s">
        <v>181</v>
      </c>
      <c r="H53" s="759">
        <f>SUBTOTAL(3,H43:H51)</f>
        <v>7</v>
      </c>
      <c r="I53" s="760"/>
    </row>
    <row r="54" spans="2:9" ht="12.75" hidden="1" outlineLevel="3">
      <c r="B54" s="789" t="s">
        <v>1032</v>
      </c>
      <c r="C54" s="790">
        <v>36312</v>
      </c>
      <c r="D54" s="785" t="s">
        <v>852</v>
      </c>
      <c r="E54" s="786">
        <v>7</v>
      </c>
      <c r="F54" s="787">
        <v>300000</v>
      </c>
      <c r="G54" s="788">
        <v>0.49</v>
      </c>
      <c r="H54" s="759" t="s">
        <v>829</v>
      </c>
      <c r="I54" s="760">
        <v>210000</v>
      </c>
    </row>
    <row r="55" spans="2:9" ht="12.75" outlineLevel="2" collapsed="1">
      <c r="B55" s="789"/>
      <c r="C55" s="790"/>
      <c r="D55" s="813" t="s">
        <v>860</v>
      </c>
      <c r="E55" s="786"/>
      <c r="F55" s="787"/>
      <c r="G55" s="788"/>
      <c r="H55" s="759">
        <f>SUBTOTAL(3,H54:H54)</f>
        <v>1</v>
      </c>
      <c r="I55" s="760"/>
    </row>
    <row r="56" spans="2:9" ht="12.75" hidden="1" outlineLevel="3">
      <c r="B56" s="759" t="s">
        <v>185</v>
      </c>
      <c r="C56" s="784">
        <v>37926</v>
      </c>
      <c r="D56" s="785" t="s">
        <v>851</v>
      </c>
      <c r="E56" s="786">
        <v>3</v>
      </c>
      <c r="F56" s="787">
        <v>200000</v>
      </c>
      <c r="G56" s="788">
        <v>0.43</v>
      </c>
      <c r="H56" s="759" t="s">
        <v>829</v>
      </c>
      <c r="I56" s="760">
        <v>140000</v>
      </c>
    </row>
    <row r="57" spans="2:9" ht="12.75" hidden="1" outlineLevel="3">
      <c r="B57" s="759" t="s">
        <v>194</v>
      </c>
      <c r="C57" s="784">
        <v>37043</v>
      </c>
      <c r="D57" s="785" t="s">
        <v>851</v>
      </c>
      <c r="E57" s="786">
        <v>5</v>
      </c>
      <c r="F57" s="787">
        <v>240000</v>
      </c>
      <c r="G57" s="788">
        <v>0.41</v>
      </c>
      <c r="H57" s="759" t="s">
        <v>829</v>
      </c>
      <c r="I57" s="760">
        <v>168000</v>
      </c>
    </row>
    <row r="58" spans="2:9" ht="12.75" outlineLevel="2" collapsed="1">
      <c r="B58" s="759"/>
      <c r="C58" s="784"/>
      <c r="D58" s="813" t="s">
        <v>857</v>
      </c>
      <c r="E58" s="786"/>
      <c r="F58" s="787"/>
      <c r="G58" s="788"/>
      <c r="H58" s="759">
        <f>SUBTOTAL(3,H56:H57)</f>
        <v>2</v>
      </c>
      <c r="I58" s="760"/>
    </row>
    <row r="59" spans="2:9" ht="12.75" hidden="1" outlineLevel="3">
      <c r="B59" s="759" t="s">
        <v>182</v>
      </c>
      <c r="C59" s="784">
        <v>37408</v>
      </c>
      <c r="D59" s="785" t="s">
        <v>850</v>
      </c>
      <c r="E59" s="786">
        <v>4</v>
      </c>
      <c r="F59" s="787">
        <v>220000</v>
      </c>
      <c r="G59" s="788">
        <v>0.46</v>
      </c>
      <c r="H59" s="759" t="s">
        <v>829</v>
      </c>
      <c r="I59" s="760">
        <v>154000</v>
      </c>
    </row>
    <row r="60" spans="2:9" ht="12.75" hidden="1" outlineLevel="3">
      <c r="B60" s="789" t="s">
        <v>159</v>
      </c>
      <c r="C60" s="790">
        <v>37712</v>
      </c>
      <c r="D60" s="785" t="s">
        <v>850</v>
      </c>
      <c r="E60" s="786">
        <v>3</v>
      </c>
      <c r="F60" s="787">
        <v>200000</v>
      </c>
      <c r="G60" s="788">
        <v>0.46</v>
      </c>
      <c r="H60" s="759" t="s">
        <v>829</v>
      </c>
      <c r="I60" s="760">
        <v>140000</v>
      </c>
    </row>
    <row r="61" spans="2:9" ht="12.75" outlineLevel="2" collapsed="1">
      <c r="B61" s="789"/>
      <c r="C61" s="790"/>
      <c r="D61" s="813" t="s">
        <v>858</v>
      </c>
      <c r="E61" s="786"/>
      <c r="F61" s="787"/>
      <c r="G61" s="788"/>
      <c r="H61" s="759">
        <f>SUBTOTAL(3,H59:H60)</f>
        <v>2</v>
      </c>
      <c r="I61" s="760"/>
    </row>
    <row r="62" spans="2:9" ht="12.75" outlineLevel="1">
      <c r="B62" s="789"/>
      <c r="C62" s="790"/>
      <c r="D62" s="785"/>
      <c r="E62" s="786"/>
      <c r="F62" s="787"/>
      <c r="G62" s="815" t="s">
        <v>150</v>
      </c>
      <c r="H62" s="759">
        <f>SUBTOTAL(3,H54:H60)</f>
        <v>5</v>
      </c>
      <c r="I62" s="760"/>
    </row>
    <row r="63" spans="2:9" ht="12.75" hidden="1" outlineLevel="3">
      <c r="B63" s="759" t="s">
        <v>131</v>
      </c>
      <c r="C63" s="784">
        <v>37712</v>
      </c>
      <c r="D63" s="785" t="s">
        <v>852</v>
      </c>
      <c r="E63" s="786">
        <v>3</v>
      </c>
      <c r="F63" s="787">
        <v>200000</v>
      </c>
      <c r="G63" s="788">
        <v>1.41</v>
      </c>
      <c r="H63" s="759" t="s">
        <v>826</v>
      </c>
      <c r="I63" s="760">
        <v>400000</v>
      </c>
    </row>
    <row r="64" spans="2:9" ht="12.75" hidden="1" outlineLevel="3">
      <c r="B64" s="789" t="s">
        <v>136</v>
      </c>
      <c r="C64" s="790">
        <v>36434</v>
      </c>
      <c r="D64" s="785" t="s">
        <v>852</v>
      </c>
      <c r="E64" s="786">
        <v>7</v>
      </c>
      <c r="F64" s="787">
        <v>300000</v>
      </c>
      <c r="G64" s="788">
        <v>1.54</v>
      </c>
      <c r="H64" s="759" t="s">
        <v>826</v>
      </c>
      <c r="I64" s="760">
        <v>600000</v>
      </c>
    </row>
    <row r="65" spans="2:9" ht="12.75" outlineLevel="2" collapsed="1">
      <c r="B65" s="789"/>
      <c r="C65" s="790"/>
      <c r="D65" s="813" t="s">
        <v>860</v>
      </c>
      <c r="E65" s="786"/>
      <c r="F65" s="787"/>
      <c r="G65" s="788"/>
      <c r="H65" s="759">
        <f>SUBTOTAL(3,H63:H64)</f>
        <v>2</v>
      </c>
      <c r="I65" s="760"/>
    </row>
    <row r="66" spans="2:9" ht="12.75" hidden="1" outlineLevel="3">
      <c r="B66" s="789" t="s">
        <v>190</v>
      </c>
      <c r="C66" s="790">
        <v>36130</v>
      </c>
      <c r="D66" s="785" t="s">
        <v>851</v>
      </c>
      <c r="E66" s="786">
        <v>8</v>
      </c>
      <c r="F66" s="787">
        <v>330000</v>
      </c>
      <c r="G66" s="788">
        <v>1.49</v>
      </c>
      <c r="H66" s="759" t="s">
        <v>826</v>
      </c>
      <c r="I66" s="760">
        <v>660000</v>
      </c>
    </row>
    <row r="67" spans="2:9" ht="12.75" outlineLevel="2" collapsed="1">
      <c r="B67" s="789"/>
      <c r="C67" s="790"/>
      <c r="D67" s="813" t="s">
        <v>857</v>
      </c>
      <c r="E67" s="786"/>
      <c r="F67" s="787"/>
      <c r="G67" s="788"/>
      <c r="H67" s="759">
        <f>SUBTOTAL(3,H66:H66)</f>
        <v>1</v>
      </c>
      <c r="I67" s="760"/>
    </row>
    <row r="68" spans="2:9" ht="12.75" hidden="1" outlineLevel="3">
      <c r="B68" s="759" t="s">
        <v>159</v>
      </c>
      <c r="C68" s="784">
        <v>37712</v>
      </c>
      <c r="D68" s="785" t="s">
        <v>850</v>
      </c>
      <c r="E68" s="786">
        <v>3</v>
      </c>
      <c r="F68" s="787">
        <v>200000</v>
      </c>
      <c r="G68" s="788">
        <v>1.57</v>
      </c>
      <c r="H68" s="759" t="s">
        <v>826</v>
      </c>
      <c r="I68" s="760">
        <v>400000</v>
      </c>
    </row>
    <row r="69" spans="2:9" ht="12.75" hidden="1" outlineLevel="3">
      <c r="B69" s="789" t="s">
        <v>157</v>
      </c>
      <c r="C69" s="790">
        <v>37408</v>
      </c>
      <c r="D69" s="785" t="s">
        <v>850</v>
      </c>
      <c r="E69" s="786">
        <v>4</v>
      </c>
      <c r="F69" s="787">
        <v>220000</v>
      </c>
      <c r="G69" s="788">
        <v>1.51</v>
      </c>
      <c r="H69" s="759" t="s">
        <v>826</v>
      </c>
      <c r="I69" s="760">
        <v>440000</v>
      </c>
    </row>
    <row r="70" spans="2:9" ht="12.75" outlineLevel="2" collapsed="1">
      <c r="B70" s="816"/>
      <c r="C70" s="817"/>
      <c r="D70" s="818" t="s">
        <v>858</v>
      </c>
      <c r="E70" s="819"/>
      <c r="F70" s="820"/>
      <c r="G70" s="821"/>
      <c r="H70" s="822">
        <f>SUBTOTAL(3,H68:H69)</f>
        <v>2</v>
      </c>
      <c r="I70" s="823"/>
    </row>
    <row r="71" spans="2:9" ht="12.75" outlineLevel="1">
      <c r="B71" s="816"/>
      <c r="C71" s="817"/>
      <c r="D71" s="824"/>
      <c r="E71" s="819"/>
      <c r="F71" s="820"/>
      <c r="G71" s="825" t="s">
        <v>861</v>
      </c>
      <c r="H71" s="822">
        <f>SUBTOTAL(3,H63:H69)</f>
        <v>5</v>
      </c>
      <c r="I71" s="823"/>
    </row>
    <row r="72" spans="2:9" ht="12.75">
      <c r="B72" s="816"/>
      <c r="C72" s="817"/>
      <c r="D72" s="824"/>
      <c r="E72" s="819"/>
      <c r="F72" s="820"/>
      <c r="G72" s="825" t="s">
        <v>219</v>
      </c>
      <c r="H72" s="822">
        <f>SUBTOTAL(3,H5:H69)</f>
        <v>41</v>
      </c>
      <c r="I72" s="823"/>
    </row>
  </sheetData>
  <printOptions/>
  <pageMargins left="0.75" right="0.75" top="1" bottom="1" header="0.512" footer="0.512"/>
  <pageSetup orientation="portrait" paperSize="9" r:id="rId1"/>
</worksheet>
</file>

<file path=xl/worksheets/sheet39.xml><?xml version="1.0" encoding="utf-8"?>
<worksheet xmlns="http://schemas.openxmlformats.org/spreadsheetml/2006/main" xmlns:r="http://schemas.openxmlformats.org/officeDocument/2006/relationships">
  <sheetPr codeName="Sheet40">
    <pageSetUpPr fitToPage="1"/>
  </sheetPr>
  <dimension ref="A1:D27"/>
  <sheetViews>
    <sheetView workbookViewId="0" topLeftCell="A1">
      <selection activeCell="N23" sqref="N23"/>
    </sheetView>
  </sheetViews>
  <sheetFormatPr defaultColWidth="9.00390625" defaultRowHeight="13.5"/>
  <cols>
    <col min="1" max="1" width="2.625" style="0" customWidth="1"/>
    <col min="2" max="2" width="4.75390625" style="0" customWidth="1"/>
  </cols>
  <sheetData>
    <row r="1" ht="13.5">
      <c r="A1" t="s">
        <v>1042</v>
      </c>
    </row>
    <row r="3" ht="14.25" thickBot="1"/>
    <row r="4" spans="2:4" ht="12.75">
      <c r="B4" s="793" t="s">
        <v>855</v>
      </c>
      <c r="C4" s="802" t="s">
        <v>852</v>
      </c>
      <c r="D4" s="795">
        <v>3</v>
      </c>
    </row>
    <row r="5" spans="2:4" ht="12.75">
      <c r="B5" s="796"/>
      <c r="C5" s="797" t="s">
        <v>851</v>
      </c>
      <c r="D5" s="798">
        <v>3</v>
      </c>
    </row>
    <row r="6" spans="2:4" ht="12.75">
      <c r="B6" s="796"/>
      <c r="C6" s="797" t="s">
        <v>850</v>
      </c>
      <c r="D6" s="798">
        <v>3</v>
      </c>
    </row>
    <row r="7" spans="2:4" ht="13.5" thickBot="1">
      <c r="B7" s="803"/>
      <c r="C7" s="804" t="s">
        <v>100</v>
      </c>
      <c r="D7" s="805">
        <v>9</v>
      </c>
    </row>
    <row r="8" spans="2:4" ht="12.75">
      <c r="B8" s="793" t="s">
        <v>856</v>
      </c>
      <c r="C8" s="802" t="s">
        <v>852</v>
      </c>
      <c r="D8" s="795">
        <v>2</v>
      </c>
    </row>
    <row r="9" spans="2:4" ht="12.75">
      <c r="B9" s="796"/>
      <c r="C9" s="797" t="s">
        <v>851</v>
      </c>
      <c r="D9" s="798">
        <v>2</v>
      </c>
    </row>
    <row r="10" spans="2:4" ht="12.75">
      <c r="B10" s="796"/>
      <c r="C10" s="797" t="s">
        <v>850</v>
      </c>
      <c r="D10" s="798">
        <v>3</v>
      </c>
    </row>
    <row r="11" spans="2:4" ht="13.5" thickBot="1">
      <c r="B11" s="803"/>
      <c r="C11" s="804" t="s">
        <v>100</v>
      </c>
      <c r="D11" s="805">
        <v>8</v>
      </c>
    </row>
    <row r="12" spans="2:4" ht="12.75">
      <c r="B12" s="806" t="s">
        <v>1038</v>
      </c>
      <c r="C12" s="807" t="s">
        <v>852</v>
      </c>
      <c r="D12" s="808">
        <v>3</v>
      </c>
    </row>
    <row r="13" spans="2:4" ht="12.75">
      <c r="B13" s="796"/>
      <c r="C13" s="797" t="s">
        <v>851</v>
      </c>
      <c r="D13" s="798">
        <v>1</v>
      </c>
    </row>
    <row r="14" spans="2:4" ht="12.75">
      <c r="B14" s="796"/>
      <c r="C14" s="797" t="s">
        <v>850</v>
      </c>
      <c r="D14" s="798">
        <v>2</v>
      </c>
    </row>
    <row r="15" spans="2:4" ht="13.5" thickBot="1">
      <c r="B15" s="799"/>
      <c r="C15" s="800" t="s">
        <v>100</v>
      </c>
      <c r="D15" s="801">
        <v>7</v>
      </c>
    </row>
    <row r="16" spans="2:4" ht="12.75">
      <c r="B16" s="793" t="s">
        <v>1039</v>
      </c>
      <c r="C16" s="802" t="s">
        <v>852</v>
      </c>
      <c r="D16" s="795">
        <v>1</v>
      </c>
    </row>
    <row r="17" spans="2:4" ht="12.75">
      <c r="B17" s="796"/>
      <c r="C17" s="797" t="s">
        <v>851</v>
      </c>
      <c r="D17" s="798">
        <v>4</v>
      </c>
    </row>
    <row r="18" spans="2:4" ht="12.75">
      <c r="B18" s="796"/>
      <c r="C18" s="797" t="s">
        <v>850</v>
      </c>
      <c r="D18" s="798">
        <v>2</v>
      </c>
    </row>
    <row r="19" spans="2:4" ht="13.5" thickBot="1">
      <c r="B19" s="803"/>
      <c r="C19" s="804" t="s">
        <v>100</v>
      </c>
      <c r="D19" s="805">
        <v>7</v>
      </c>
    </row>
    <row r="20" spans="2:4" ht="12.75">
      <c r="B20" s="793" t="s">
        <v>1040</v>
      </c>
      <c r="C20" s="802" t="s">
        <v>852</v>
      </c>
      <c r="D20" s="795">
        <v>1</v>
      </c>
    </row>
    <row r="21" spans="2:4" ht="12.75">
      <c r="B21" s="796"/>
      <c r="C21" s="797" t="s">
        <v>851</v>
      </c>
      <c r="D21" s="798">
        <v>2</v>
      </c>
    </row>
    <row r="22" spans="2:4" ht="12.75">
      <c r="B22" s="796"/>
      <c r="C22" s="797" t="s">
        <v>850</v>
      </c>
      <c r="D22" s="798">
        <v>2</v>
      </c>
    </row>
    <row r="23" spans="2:4" ht="13.5" thickBot="1">
      <c r="B23" s="803"/>
      <c r="C23" s="804" t="s">
        <v>100</v>
      </c>
      <c r="D23" s="805">
        <v>5</v>
      </c>
    </row>
    <row r="24" spans="2:4" ht="12.75">
      <c r="B24" s="806" t="s">
        <v>1041</v>
      </c>
      <c r="C24" s="807" t="s">
        <v>852</v>
      </c>
      <c r="D24" s="808">
        <v>2</v>
      </c>
    </row>
    <row r="25" spans="2:4" ht="12.75">
      <c r="B25" s="796"/>
      <c r="C25" s="797" t="s">
        <v>851</v>
      </c>
      <c r="D25" s="798">
        <v>1</v>
      </c>
    </row>
    <row r="26" spans="2:4" ht="12.75">
      <c r="B26" s="796"/>
      <c r="C26" s="797" t="s">
        <v>850</v>
      </c>
      <c r="D26" s="798">
        <v>2</v>
      </c>
    </row>
    <row r="27" spans="2:4" ht="13.5" thickBot="1">
      <c r="B27" s="803"/>
      <c r="C27" s="804" t="s">
        <v>100</v>
      </c>
      <c r="D27" s="805">
        <v>5</v>
      </c>
    </row>
  </sheetData>
  <mergeCells count="6">
    <mergeCell ref="B20:B23"/>
    <mergeCell ref="B24:B27"/>
    <mergeCell ref="B4:B7"/>
    <mergeCell ref="B8:B11"/>
    <mergeCell ref="B12:B15"/>
    <mergeCell ref="B16:B19"/>
  </mergeCells>
  <printOptions horizontalCentered="1" verticalCentered="1"/>
  <pageMargins left="1.1811023622047245" right="1.1811023622047245" top="1.1811023622047245" bottom="1.1811023622047245" header="0.5118110236220472" footer="0.5118110236220472"/>
  <pageSetup fitToHeight="1" fitToWidth="1" orientation="landscape" paperSize="9" r:id="rId2"/>
  <headerFooter alignWithMargins="0">
    <oddHeader>&amp;R&amp;D</oddHeader>
    <oddFooter>&amp;C営業所別評価状況</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K38"/>
  <sheetViews>
    <sheetView workbookViewId="0" topLeftCell="A1">
      <selection activeCell="A1" sqref="A1"/>
    </sheetView>
  </sheetViews>
  <sheetFormatPr defaultColWidth="9.00390625" defaultRowHeight="13.5"/>
  <cols>
    <col min="10" max="10" width="16.875" style="0" customWidth="1"/>
    <col min="11" max="11" width="12.875" style="0" customWidth="1"/>
  </cols>
  <sheetData>
    <row r="1" spans="1:3" ht="12.75">
      <c r="A1" t="s">
        <v>968</v>
      </c>
      <c r="C1" s="27" t="s">
        <v>80</v>
      </c>
    </row>
    <row r="4" spans="2:10" ht="13.5" customHeight="1" thickBot="1">
      <c r="B4" t="s">
        <v>78</v>
      </c>
      <c r="J4" t="s">
        <v>83</v>
      </c>
    </row>
    <row r="5" spans="2:11" ht="13.5" customHeight="1" thickBot="1">
      <c r="B5" s="16" t="s">
        <v>77</v>
      </c>
      <c r="C5" s="16" t="s">
        <v>50</v>
      </c>
      <c r="D5" s="16" t="s">
        <v>17</v>
      </c>
      <c r="E5" s="16" t="s">
        <v>71</v>
      </c>
      <c r="F5" s="16" t="s">
        <v>72</v>
      </c>
      <c r="G5" s="16" t="s">
        <v>48</v>
      </c>
      <c r="H5" s="16" t="s">
        <v>49</v>
      </c>
      <c r="J5" s="30" t="s">
        <v>50</v>
      </c>
      <c r="K5" s="31" t="s">
        <v>48</v>
      </c>
    </row>
    <row r="6" spans="2:11" ht="12.75">
      <c r="B6" s="1">
        <v>6</v>
      </c>
      <c r="C6" s="1" t="s">
        <v>69</v>
      </c>
      <c r="D6" s="1" t="s">
        <v>63</v>
      </c>
      <c r="E6" s="1">
        <v>1</v>
      </c>
      <c r="F6" s="323">
        <v>9800</v>
      </c>
      <c r="G6" s="323">
        <v>9800</v>
      </c>
      <c r="H6" s="1" t="s">
        <v>55</v>
      </c>
      <c r="J6" s="329" t="s">
        <v>84</v>
      </c>
      <c r="K6" s="330">
        <v>536000</v>
      </c>
    </row>
    <row r="7" spans="2:11" ht="12.75">
      <c r="B7" s="1">
        <v>38</v>
      </c>
      <c r="C7" s="1" t="s">
        <v>70</v>
      </c>
      <c r="D7" s="1" t="s">
        <v>73</v>
      </c>
      <c r="E7" s="1">
        <v>1</v>
      </c>
      <c r="F7" s="323">
        <v>21800</v>
      </c>
      <c r="G7" s="323">
        <v>21800</v>
      </c>
      <c r="H7" s="1" t="s">
        <v>57</v>
      </c>
      <c r="J7" s="331" t="s">
        <v>85</v>
      </c>
      <c r="K7" s="332">
        <v>3068800</v>
      </c>
    </row>
    <row r="8" spans="2:11" ht="12.75">
      <c r="B8" s="1">
        <v>19</v>
      </c>
      <c r="C8" s="1" t="s">
        <v>51</v>
      </c>
      <c r="D8" s="1" t="s">
        <v>62</v>
      </c>
      <c r="E8" s="1">
        <v>8</v>
      </c>
      <c r="F8" s="323">
        <v>158000</v>
      </c>
      <c r="G8" s="323">
        <v>1264000</v>
      </c>
      <c r="H8" s="1" t="s">
        <v>56</v>
      </c>
      <c r="J8" s="331" t="s">
        <v>86</v>
      </c>
      <c r="K8" s="332">
        <v>217200</v>
      </c>
    </row>
    <row r="9" spans="2:11" ht="13.5" thickBot="1">
      <c r="B9" s="1">
        <v>26</v>
      </c>
      <c r="C9" s="1" t="s">
        <v>51</v>
      </c>
      <c r="D9" s="1" t="s">
        <v>62</v>
      </c>
      <c r="E9" s="1">
        <v>8</v>
      </c>
      <c r="F9" s="323">
        <v>158000</v>
      </c>
      <c r="G9" s="323">
        <v>1264000</v>
      </c>
      <c r="H9" s="1" t="s">
        <v>57</v>
      </c>
      <c r="J9" s="32" t="s">
        <v>88</v>
      </c>
      <c r="K9" s="333">
        <v>3822000</v>
      </c>
    </row>
    <row r="10" spans="2:11" ht="12.75">
      <c r="B10" s="1">
        <v>2</v>
      </c>
      <c r="C10" s="1" t="s">
        <v>51</v>
      </c>
      <c r="D10" s="1" t="s">
        <v>62</v>
      </c>
      <c r="E10" s="1">
        <v>9</v>
      </c>
      <c r="F10" s="323">
        <v>158000</v>
      </c>
      <c r="G10" s="323">
        <v>1422000</v>
      </c>
      <c r="H10" s="1" t="s">
        <v>54</v>
      </c>
      <c r="J10" s="329" t="s">
        <v>84</v>
      </c>
      <c r="K10" s="330">
        <v>129800</v>
      </c>
    </row>
    <row r="11" spans="2:11" ht="12.75">
      <c r="B11" s="1">
        <v>22</v>
      </c>
      <c r="C11" s="1" t="s">
        <v>51</v>
      </c>
      <c r="D11" s="1" t="s">
        <v>62</v>
      </c>
      <c r="E11" s="1">
        <v>10</v>
      </c>
      <c r="F11" s="323">
        <v>158000</v>
      </c>
      <c r="G11" s="323">
        <v>1580000</v>
      </c>
      <c r="H11" s="1" t="s">
        <v>53</v>
      </c>
      <c r="J11" s="331" t="s">
        <v>85</v>
      </c>
      <c r="K11" s="332">
        <v>3517700</v>
      </c>
    </row>
    <row r="12" spans="2:11" ht="12.75">
      <c r="B12" s="1">
        <v>12</v>
      </c>
      <c r="C12" s="1" t="s">
        <v>51</v>
      </c>
      <c r="D12" s="1" t="s">
        <v>68</v>
      </c>
      <c r="E12" s="1">
        <v>10</v>
      </c>
      <c r="F12" s="323">
        <v>188800</v>
      </c>
      <c r="G12" s="323">
        <v>1888000</v>
      </c>
      <c r="H12" s="1" t="s">
        <v>55</v>
      </c>
      <c r="J12" s="331" t="s">
        <v>86</v>
      </c>
      <c r="K12" s="332">
        <v>480300</v>
      </c>
    </row>
    <row r="13" spans="10:11" ht="13.5" thickBot="1">
      <c r="J13" s="33" t="s">
        <v>89</v>
      </c>
      <c r="K13" s="333">
        <v>4127800</v>
      </c>
    </row>
    <row r="14" spans="10:11" ht="12.75">
      <c r="J14" s="329" t="s">
        <v>84</v>
      </c>
      <c r="K14" s="330">
        <v>284300</v>
      </c>
    </row>
    <row r="15" spans="2:11" ht="12.75">
      <c r="B15" t="s">
        <v>79</v>
      </c>
      <c r="J15" s="331" t="s">
        <v>85</v>
      </c>
      <c r="K15" s="332">
        <v>870400</v>
      </c>
    </row>
    <row r="16" spans="2:11" ht="12.75">
      <c r="B16" t="s">
        <v>81</v>
      </c>
      <c r="J16" s="331" t="s">
        <v>86</v>
      </c>
      <c r="K16" s="332">
        <v>422000</v>
      </c>
    </row>
    <row r="17" spans="2:11" ht="13.5" thickBot="1">
      <c r="B17" s="26" t="s">
        <v>77</v>
      </c>
      <c r="C17" s="26" t="s">
        <v>50</v>
      </c>
      <c r="D17" s="26" t="s">
        <v>17</v>
      </c>
      <c r="E17" s="26" t="s">
        <v>71</v>
      </c>
      <c r="F17" s="26" t="s">
        <v>72</v>
      </c>
      <c r="G17" s="26" t="s">
        <v>48</v>
      </c>
      <c r="H17" s="26" t="s">
        <v>49</v>
      </c>
      <c r="J17" s="33" t="s">
        <v>90</v>
      </c>
      <c r="K17" s="333">
        <v>1576700</v>
      </c>
    </row>
    <row r="18" spans="3:11" ht="12.75">
      <c r="C18" t="s">
        <v>51</v>
      </c>
      <c r="G18" t="s">
        <v>969</v>
      </c>
      <c r="H18" t="s">
        <v>56</v>
      </c>
      <c r="J18" s="329" t="s">
        <v>84</v>
      </c>
      <c r="K18" s="330">
        <v>349800</v>
      </c>
    </row>
    <row r="19" spans="3:11" ht="12.75">
      <c r="C19" t="s">
        <v>51</v>
      </c>
      <c r="G19" t="s">
        <v>969</v>
      </c>
      <c r="H19" t="s">
        <v>52</v>
      </c>
      <c r="J19" s="331" t="s">
        <v>85</v>
      </c>
      <c r="K19" s="332">
        <v>2107000</v>
      </c>
    </row>
    <row r="20" spans="5:11" ht="12.75">
      <c r="E20">
        <v>1</v>
      </c>
      <c r="J20" s="331" t="s">
        <v>86</v>
      </c>
      <c r="K20" s="332">
        <v>9800</v>
      </c>
    </row>
    <row r="21" spans="10:11" ht="13.5" thickBot="1">
      <c r="J21" s="33" t="s">
        <v>91</v>
      </c>
      <c r="K21" s="333">
        <v>2466600</v>
      </c>
    </row>
    <row r="22" spans="10:11" ht="12.75">
      <c r="J22" s="329" t="s">
        <v>84</v>
      </c>
      <c r="K22" s="330">
        <v>347000</v>
      </c>
    </row>
    <row r="23" spans="10:11" ht="12.75">
      <c r="J23" s="331" t="s">
        <v>85</v>
      </c>
      <c r="K23" s="332">
        <v>3279800</v>
      </c>
    </row>
    <row r="24" spans="10:11" ht="12.75">
      <c r="J24" s="331" t="s">
        <v>86</v>
      </c>
      <c r="K24" s="332">
        <v>138600</v>
      </c>
    </row>
    <row r="25" spans="2:11" ht="13.5" thickBot="1">
      <c r="B25" t="s">
        <v>82</v>
      </c>
      <c r="J25" s="33" t="s">
        <v>92</v>
      </c>
      <c r="K25" s="333">
        <v>3765400</v>
      </c>
    </row>
    <row r="26" spans="2:11" ht="12.75">
      <c r="B26" s="26" t="s">
        <v>77</v>
      </c>
      <c r="C26" s="26" t="s">
        <v>50</v>
      </c>
      <c r="D26" s="26" t="s">
        <v>17</v>
      </c>
      <c r="E26" s="26" t="s">
        <v>71</v>
      </c>
      <c r="F26" s="26" t="s">
        <v>72</v>
      </c>
      <c r="G26" s="26" t="s">
        <v>48</v>
      </c>
      <c r="H26" s="26" t="s">
        <v>49</v>
      </c>
      <c r="J26" s="334" t="s">
        <v>84</v>
      </c>
      <c r="K26" s="335">
        <v>404400</v>
      </c>
    </row>
    <row r="27" spans="2:11" ht="12.75">
      <c r="B27">
        <v>38</v>
      </c>
      <c r="C27" t="s">
        <v>70</v>
      </c>
      <c r="D27" t="s">
        <v>73</v>
      </c>
      <c r="E27">
        <v>1</v>
      </c>
      <c r="F27" s="328">
        <v>21800</v>
      </c>
      <c r="G27" s="328">
        <v>21800</v>
      </c>
      <c r="H27" t="s">
        <v>970</v>
      </c>
      <c r="J27" s="331" t="s">
        <v>85</v>
      </c>
      <c r="K27" s="332">
        <v>1923800</v>
      </c>
    </row>
    <row r="28" spans="2:11" ht="12.75">
      <c r="B28">
        <v>50</v>
      </c>
      <c r="C28" t="s">
        <v>69</v>
      </c>
      <c r="D28" t="s">
        <v>66</v>
      </c>
      <c r="E28">
        <v>1</v>
      </c>
      <c r="F28" s="328">
        <v>25500</v>
      </c>
      <c r="G28" s="328">
        <v>25500</v>
      </c>
      <c r="H28" t="s">
        <v>57</v>
      </c>
      <c r="J28" s="331" t="s">
        <v>86</v>
      </c>
      <c r="K28" s="332">
        <v>59400</v>
      </c>
    </row>
    <row r="29" spans="2:11" ht="13.5" thickBot="1">
      <c r="B29">
        <v>16</v>
      </c>
      <c r="C29" t="s">
        <v>51</v>
      </c>
      <c r="D29" t="s">
        <v>67</v>
      </c>
      <c r="E29">
        <v>1</v>
      </c>
      <c r="F29" s="328">
        <v>178100</v>
      </c>
      <c r="G29" s="328">
        <v>178100</v>
      </c>
      <c r="H29" t="s">
        <v>57</v>
      </c>
      <c r="J29" s="33" t="s">
        <v>93</v>
      </c>
      <c r="K29" s="333">
        <v>2387600</v>
      </c>
    </row>
    <row r="30" spans="2:11" ht="13.5" thickBot="1">
      <c r="B30">
        <v>7</v>
      </c>
      <c r="C30" t="s">
        <v>70</v>
      </c>
      <c r="D30" t="s">
        <v>75</v>
      </c>
      <c r="E30">
        <v>1</v>
      </c>
      <c r="F30" s="328">
        <v>31600</v>
      </c>
      <c r="G30" s="328">
        <v>31600</v>
      </c>
      <c r="H30" t="s">
        <v>52</v>
      </c>
      <c r="J30" s="34" t="s">
        <v>87</v>
      </c>
      <c r="K30" s="336">
        <v>18146100</v>
      </c>
    </row>
    <row r="31" spans="2:8" ht="12.75">
      <c r="B31">
        <v>20</v>
      </c>
      <c r="C31" t="s">
        <v>70</v>
      </c>
      <c r="D31" t="s">
        <v>76</v>
      </c>
      <c r="E31">
        <v>1</v>
      </c>
      <c r="F31" s="328">
        <v>34700</v>
      </c>
      <c r="G31" s="328">
        <v>34700</v>
      </c>
      <c r="H31" t="s">
        <v>52</v>
      </c>
    </row>
    <row r="32" spans="2:8" ht="12.75">
      <c r="B32">
        <v>15</v>
      </c>
      <c r="C32" t="s">
        <v>51</v>
      </c>
      <c r="D32" t="s">
        <v>62</v>
      </c>
      <c r="E32">
        <v>1</v>
      </c>
      <c r="F32" s="328">
        <v>158000</v>
      </c>
      <c r="G32" s="328">
        <v>158000</v>
      </c>
      <c r="H32" t="s">
        <v>52</v>
      </c>
    </row>
    <row r="33" spans="2:8" ht="12.75">
      <c r="B33">
        <v>24</v>
      </c>
      <c r="C33" t="s">
        <v>51</v>
      </c>
      <c r="D33" t="s">
        <v>67</v>
      </c>
      <c r="E33">
        <v>4</v>
      </c>
      <c r="F33" s="328">
        <v>178100</v>
      </c>
      <c r="G33" s="328">
        <v>712400</v>
      </c>
      <c r="H33" t="s">
        <v>52</v>
      </c>
    </row>
    <row r="34" spans="2:8" ht="12.75">
      <c r="B34">
        <v>6</v>
      </c>
      <c r="C34" t="s">
        <v>69</v>
      </c>
      <c r="D34" t="s">
        <v>63</v>
      </c>
      <c r="E34">
        <v>1</v>
      </c>
      <c r="F34" s="328">
        <v>9800</v>
      </c>
      <c r="G34" s="328">
        <v>9800</v>
      </c>
      <c r="H34" t="s">
        <v>55</v>
      </c>
    </row>
    <row r="35" spans="2:8" ht="12.75">
      <c r="B35">
        <v>1</v>
      </c>
      <c r="C35" t="s">
        <v>51</v>
      </c>
      <c r="D35" t="s">
        <v>58</v>
      </c>
      <c r="E35">
        <v>7</v>
      </c>
      <c r="F35" s="328">
        <v>25900</v>
      </c>
      <c r="G35" s="328">
        <v>181300</v>
      </c>
      <c r="H35" t="s">
        <v>56</v>
      </c>
    </row>
    <row r="36" spans="2:8" ht="12.75">
      <c r="B36">
        <v>11</v>
      </c>
      <c r="C36" t="s">
        <v>51</v>
      </c>
      <c r="D36" t="s">
        <v>67</v>
      </c>
      <c r="E36">
        <v>5</v>
      </c>
      <c r="F36" s="328">
        <v>178100</v>
      </c>
      <c r="G36" s="328">
        <v>890500</v>
      </c>
      <c r="H36" t="s">
        <v>56</v>
      </c>
    </row>
    <row r="37" spans="2:8" ht="12.75">
      <c r="B37">
        <v>45</v>
      </c>
      <c r="C37" t="s">
        <v>51</v>
      </c>
      <c r="D37" t="s">
        <v>68</v>
      </c>
      <c r="E37">
        <v>5</v>
      </c>
      <c r="F37" s="328">
        <v>188800</v>
      </c>
      <c r="G37" s="328">
        <v>944000</v>
      </c>
      <c r="H37" t="s">
        <v>56</v>
      </c>
    </row>
    <row r="38" spans="2:8" ht="12.75">
      <c r="B38">
        <v>19</v>
      </c>
      <c r="C38" t="s">
        <v>51</v>
      </c>
      <c r="D38" t="s">
        <v>62</v>
      </c>
      <c r="E38">
        <v>8</v>
      </c>
      <c r="F38" s="328">
        <v>158000</v>
      </c>
      <c r="G38" s="328">
        <v>1264000</v>
      </c>
      <c r="H38" t="s">
        <v>56</v>
      </c>
    </row>
  </sheetData>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J17"/>
  <sheetViews>
    <sheetView workbookViewId="0" topLeftCell="A1">
      <selection activeCell="A1" sqref="A1"/>
    </sheetView>
  </sheetViews>
  <sheetFormatPr defaultColWidth="9.00390625" defaultRowHeight="13.5"/>
  <cols>
    <col min="3" max="3" width="11.00390625" style="0" bestFit="1" customWidth="1"/>
    <col min="4" max="9" width="6.625" style="0" customWidth="1"/>
    <col min="10" max="10" width="7.625" style="0" customWidth="1"/>
  </cols>
  <sheetData>
    <row r="1" ht="13.5">
      <c r="A1" t="s">
        <v>971</v>
      </c>
    </row>
    <row r="2" ht="13.5">
      <c r="A2" t="s">
        <v>0</v>
      </c>
    </row>
    <row r="5" ht="12.75">
      <c r="B5" t="s">
        <v>109</v>
      </c>
    </row>
    <row r="6" ht="13.5" customHeight="1" thickBot="1">
      <c r="J6" t="s">
        <v>107</v>
      </c>
    </row>
    <row r="7" spans="2:10" ht="13.5" customHeight="1" thickBot="1">
      <c r="B7" s="219" t="s">
        <v>108</v>
      </c>
      <c r="C7" s="220"/>
      <c r="D7" s="37" t="s">
        <v>1</v>
      </c>
      <c r="E7" s="37" t="s">
        <v>101</v>
      </c>
      <c r="F7" s="37" t="s">
        <v>102</v>
      </c>
      <c r="G7" s="37" t="s">
        <v>103</v>
      </c>
      <c r="H7" s="37" t="s">
        <v>104</v>
      </c>
      <c r="I7" s="37" t="s">
        <v>105</v>
      </c>
      <c r="J7" s="31" t="s">
        <v>106</v>
      </c>
    </row>
    <row r="8" spans="2:10" ht="12.75">
      <c r="B8" s="227" t="s">
        <v>94</v>
      </c>
      <c r="C8" s="35" t="s">
        <v>97</v>
      </c>
      <c r="D8" s="337">
        <v>136</v>
      </c>
      <c r="E8" s="337">
        <v>124</v>
      </c>
      <c r="F8" s="337">
        <v>128</v>
      </c>
      <c r="G8" s="337">
        <v>56</v>
      </c>
      <c r="H8" s="337">
        <v>87</v>
      </c>
      <c r="I8" s="337">
        <v>114</v>
      </c>
      <c r="J8" s="338">
        <v>645</v>
      </c>
    </row>
    <row r="9" spans="2:10" ht="12.75">
      <c r="B9" s="228"/>
      <c r="C9" s="9" t="s">
        <v>98</v>
      </c>
      <c r="D9" s="323">
        <v>114</v>
      </c>
      <c r="E9" s="323">
        <v>125</v>
      </c>
      <c r="F9" s="323">
        <v>107</v>
      </c>
      <c r="G9" s="323">
        <v>104</v>
      </c>
      <c r="H9" s="323">
        <v>106</v>
      </c>
      <c r="I9" s="323">
        <v>92</v>
      </c>
      <c r="J9" s="339">
        <v>648</v>
      </c>
    </row>
    <row r="10" spans="2:10" ht="12.75">
      <c r="B10" s="228"/>
      <c r="C10" s="9" t="s">
        <v>99</v>
      </c>
      <c r="D10" s="323">
        <v>80</v>
      </c>
      <c r="E10" s="323">
        <v>107</v>
      </c>
      <c r="F10" s="323">
        <v>100</v>
      </c>
      <c r="G10" s="323">
        <v>127</v>
      </c>
      <c r="H10" s="323">
        <v>154</v>
      </c>
      <c r="I10" s="323">
        <v>196</v>
      </c>
      <c r="J10" s="339">
        <v>764</v>
      </c>
    </row>
    <row r="11" spans="2:10" ht="13.5" thickBot="1">
      <c r="B11" s="229"/>
      <c r="C11" s="25" t="s">
        <v>100</v>
      </c>
      <c r="D11" s="340">
        <v>330</v>
      </c>
      <c r="E11" s="340">
        <v>356</v>
      </c>
      <c r="F11" s="340">
        <v>335</v>
      </c>
      <c r="G11" s="340">
        <v>287</v>
      </c>
      <c r="H11" s="340">
        <v>347</v>
      </c>
      <c r="I11" s="340">
        <v>402</v>
      </c>
      <c r="J11" s="341">
        <v>2057</v>
      </c>
    </row>
    <row r="12" spans="2:10" ht="12.75">
      <c r="B12" s="221" t="s">
        <v>95</v>
      </c>
      <c r="C12" s="35" t="s">
        <v>97</v>
      </c>
      <c r="D12" s="337">
        <v>71</v>
      </c>
      <c r="E12" s="337">
        <v>54</v>
      </c>
      <c r="F12" s="337">
        <v>84</v>
      </c>
      <c r="G12" s="337">
        <v>94</v>
      </c>
      <c r="H12" s="337">
        <v>41</v>
      </c>
      <c r="I12" s="337">
        <v>124</v>
      </c>
      <c r="J12" s="342">
        <v>468</v>
      </c>
    </row>
    <row r="13" spans="2:10" ht="12.75">
      <c r="B13" s="222"/>
      <c r="C13" s="9" t="s">
        <v>98</v>
      </c>
      <c r="D13" s="323">
        <v>131</v>
      </c>
      <c r="E13" s="323">
        <v>135</v>
      </c>
      <c r="F13" s="323">
        <v>118</v>
      </c>
      <c r="G13" s="323">
        <v>113</v>
      </c>
      <c r="H13" s="323">
        <v>95</v>
      </c>
      <c r="I13" s="323">
        <v>104</v>
      </c>
      <c r="J13" s="339">
        <v>696</v>
      </c>
    </row>
    <row r="14" spans="2:10" ht="13.5" thickBot="1">
      <c r="B14" s="223"/>
      <c r="C14" s="36" t="s">
        <v>100</v>
      </c>
      <c r="D14" s="343">
        <v>202</v>
      </c>
      <c r="E14" s="343">
        <v>189</v>
      </c>
      <c r="F14" s="343">
        <v>202</v>
      </c>
      <c r="G14" s="343">
        <v>207</v>
      </c>
      <c r="H14" s="343">
        <v>136</v>
      </c>
      <c r="I14" s="343">
        <v>228</v>
      </c>
      <c r="J14" s="344">
        <v>1164</v>
      </c>
    </row>
    <row r="15" spans="2:10" ht="12.75">
      <c r="B15" s="224" t="s">
        <v>96</v>
      </c>
      <c r="C15" s="35" t="s">
        <v>97</v>
      </c>
      <c r="D15" s="337">
        <v>54</v>
      </c>
      <c r="E15" s="337">
        <v>29</v>
      </c>
      <c r="F15" s="337">
        <v>72</v>
      </c>
      <c r="G15" s="337">
        <v>76</v>
      </c>
      <c r="H15" s="337">
        <v>60</v>
      </c>
      <c r="I15" s="337">
        <v>86</v>
      </c>
      <c r="J15" s="338">
        <v>377</v>
      </c>
    </row>
    <row r="16" spans="2:10" ht="12.75">
      <c r="B16" s="225"/>
      <c r="C16" s="9" t="s">
        <v>98</v>
      </c>
      <c r="D16" s="323">
        <v>43</v>
      </c>
      <c r="E16" s="323">
        <v>45</v>
      </c>
      <c r="F16" s="323">
        <v>39</v>
      </c>
      <c r="G16" s="323">
        <v>38</v>
      </c>
      <c r="H16" s="323">
        <v>33</v>
      </c>
      <c r="I16" s="323">
        <v>34</v>
      </c>
      <c r="J16" s="339">
        <v>232</v>
      </c>
    </row>
    <row r="17" spans="2:10" ht="13.5" thickBot="1">
      <c r="B17" s="226"/>
      <c r="C17" s="25" t="s">
        <v>100</v>
      </c>
      <c r="D17" s="340">
        <v>97</v>
      </c>
      <c r="E17" s="340">
        <v>74</v>
      </c>
      <c r="F17" s="340">
        <v>111</v>
      </c>
      <c r="G17" s="340">
        <v>114</v>
      </c>
      <c r="H17" s="340">
        <v>93</v>
      </c>
      <c r="I17" s="340">
        <v>120</v>
      </c>
      <c r="J17" s="341">
        <v>609</v>
      </c>
    </row>
  </sheetData>
  <mergeCells count="4">
    <mergeCell ref="B7:C7"/>
    <mergeCell ref="B12:B14"/>
    <mergeCell ref="B15:B17"/>
    <mergeCell ref="B8:B11"/>
  </mergeCells>
  <printOptions horizontalCentered="1" verticalCentered="1"/>
  <pageMargins left="1.1811023622047245" right="1.1811023622047245" top="1.1811023622047245" bottom="1.1811023622047245" header="0.5118110236220472" footer="0.5118110236220472"/>
  <pageSetup fitToHeight="1" fitToWidth="1" orientation="portrait" paperSize="9" scale="81" r:id="rId2"/>
  <headerFooter alignWithMargins="0">
    <oddHeader>&amp;L主力商品売上報告書&amp;R&amp;D</oddHeader>
    <oddFooter>&amp;Cエクセルジェーピー株式会社</oddFooter>
  </headerFooter>
  <drawing r:id="rId1"/>
</worksheet>
</file>

<file path=xl/worksheets/sheet6.xml><?xml version="1.0" encoding="utf-8"?>
<worksheet xmlns="http://schemas.openxmlformats.org/spreadsheetml/2006/main" xmlns:r="http://schemas.openxmlformats.org/officeDocument/2006/relationships">
  <sheetPr codeName="Sheet12"/>
  <dimension ref="A1:N20"/>
  <sheetViews>
    <sheetView workbookViewId="0" topLeftCell="A1">
      <selection activeCell="A1" sqref="A1"/>
    </sheetView>
  </sheetViews>
  <sheetFormatPr defaultColWidth="9.00390625" defaultRowHeight="13.5"/>
  <cols>
    <col min="1" max="1" width="5.625" style="62" customWidth="1"/>
    <col min="2" max="2" width="15.625" style="62" customWidth="1"/>
    <col min="3" max="7" width="5.625" style="62" customWidth="1"/>
    <col min="8" max="8" width="5.625" style="0" customWidth="1"/>
    <col min="9" max="9" width="15.625" style="62" customWidth="1"/>
    <col min="10" max="14" width="5.625" style="62" customWidth="1"/>
    <col min="15" max="16384" width="9.00390625" style="62" customWidth="1"/>
  </cols>
  <sheetData>
    <row r="1" ht="13.5">
      <c r="A1" s="62" t="s">
        <v>972</v>
      </c>
    </row>
    <row r="2" ht="13.5"/>
    <row r="3" ht="13.5"/>
    <row r="5" ht="15.75" customHeight="1">
      <c r="B5" s="62" t="s">
        <v>253</v>
      </c>
    </row>
    <row r="6" ht="15.75" customHeight="1"/>
    <row r="7" spans="2:9" ht="15.75" customHeight="1" thickBot="1">
      <c r="B7" t="s">
        <v>153</v>
      </c>
      <c r="I7" t="s">
        <v>186</v>
      </c>
    </row>
    <row r="8" spans="2:14" ht="15.75" customHeight="1">
      <c r="B8" s="345" t="s">
        <v>129</v>
      </c>
      <c r="C8" s="346" t="s">
        <v>232</v>
      </c>
      <c r="D8" s="346"/>
      <c r="E8" s="346"/>
      <c r="F8" s="346"/>
      <c r="G8" s="347"/>
      <c r="I8" s="348" t="s">
        <v>129</v>
      </c>
      <c r="J8" s="349" t="s">
        <v>232</v>
      </c>
      <c r="K8" s="350"/>
      <c r="L8" s="350"/>
      <c r="M8" s="350"/>
      <c r="N8" s="351"/>
    </row>
    <row r="9" spans="2:14" ht="15.75" customHeight="1">
      <c r="B9" s="352"/>
      <c r="C9" s="353" t="s">
        <v>112</v>
      </c>
      <c r="D9" s="353" t="s">
        <v>113</v>
      </c>
      <c r="E9" s="353" t="s">
        <v>114</v>
      </c>
      <c r="F9" s="353" t="s">
        <v>115</v>
      </c>
      <c r="G9" s="354" t="s">
        <v>252</v>
      </c>
      <c r="I9" s="355"/>
      <c r="J9" s="353" t="s">
        <v>112</v>
      </c>
      <c r="K9" s="353" t="s">
        <v>113</v>
      </c>
      <c r="L9" s="353" t="s">
        <v>114</v>
      </c>
      <c r="M9" s="353" t="s">
        <v>115</v>
      </c>
      <c r="N9" s="354" t="s">
        <v>15</v>
      </c>
    </row>
    <row r="10" spans="2:14" ht="15.75" customHeight="1">
      <c r="B10" s="356" t="s">
        <v>882</v>
      </c>
      <c r="C10" s="69">
        <v>65</v>
      </c>
      <c r="D10" s="69">
        <v>14</v>
      </c>
      <c r="E10" s="69">
        <v>14</v>
      </c>
      <c r="F10" s="69">
        <v>65</v>
      </c>
      <c r="G10" s="70">
        <f aca="true" t="shared" si="0" ref="G10:G20">INT(AVERAGE(C10:F10))</f>
        <v>39</v>
      </c>
      <c r="I10" s="356" t="s">
        <v>883</v>
      </c>
      <c r="J10" s="69">
        <v>86</v>
      </c>
      <c r="K10" s="69">
        <v>77</v>
      </c>
      <c r="L10" s="69">
        <v>68</v>
      </c>
      <c r="M10" s="69">
        <v>66</v>
      </c>
      <c r="N10" s="70">
        <f aca="true" t="shared" si="1" ref="N10:N20">INT(AVERAGE(J10:M10))</f>
        <v>74</v>
      </c>
    </row>
    <row r="11" spans="2:14" ht="15.75" customHeight="1">
      <c r="B11" s="357" t="s">
        <v>193</v>
      </c>
      <c r="C11" s="71">
        <v>50</v>
      </c>
      <c r="D11" s="71">
        <v>24</v>
      </c>
      <c r="E11" s="71">
        <v>50</v>
      </c>
      <c r="F11" s="71">
        <v>96</v>
      </c>
      <c r="G11" s="72">
        <f t="shared" si="0"/>
        <v>55</v>
      </c>
      <c r="I11" s="357" t="s">
        <v>203</v>
      </c>
      <c r="J11" s="71">
        <v>25</v>
      </c>
      <c r="K11" s="71">
        <v>19</v>
      </c>
      <c r="L11" s="71">
        <v>12</v>
      </c>
      <c r="M11" s="71">
        <v>52</v>
      </c>
      <c r="N11" s="72">
        <f t="shared" si="1"/>
        <v>27</v>
      </c>
    </row>
    <row r="12" spans="2:14" ht="15.75" customHeight="1">
      <c r="B12" s="357" t="s">
        <v>191</v>
      </c>
      <c r="C12" s="71">
        <v>29</v>
      </c>
      <c r="D12" s="71">
        <v>20</v>
      </c>
      <c r="E12" s="71">
        <v>70</v>
      </c>
      <c r="F12" s="71">
        <v>51</v>
      </c>
      <c r="G12" s="72">
        <f t="shared" si="0"/>
        <v>42</v>
      </c>
      <c r="I12" s="357" t="s">
        <v>135</v>
      </c>
      <c r="J12" s="71">
        <v>41</v>
      </c>
      <c r="K12" s="71">
        <v>79</v>
      </c>
      <c r="L12" s="71">
        <v>8</v>
      </c>
      <c r="M12" s="71">
        <v>21</v>
      </c>
      <c r="N12" s="72">
        <f t="shared" si="1"/>
        <v>37</v>
      </c>
    </row>
    <row r="13" spans="2:14" ht="15.75" customHeight="1">
      <c r="B13" s="358" t="s">
        <v>197</v>
      </c>
      <c r="C13" s="71">
        <v>24</v>
      </c>
      <c r="D13" s="71">
        <v>74</v>
      </c>
      <c r="E13" s="71">
        <v>46</v>
      </c>
      <c r="F13" s="71">
        <v>93</v>
      </c>
      <c r="G13" s="72">
        <f t="shared" si="0"/>
        <v>59</v>
      </c>
      <c r="I13" s="358" t="s">
        <v>137</v>
      </c>
      <c r="J13" s="71">
        <v>52</v>
      </c>
      <c r="K13" s="71">
        <v>36</v>
      </c>
      <c r="L13" s="71">
        <v>18</v>
      </c>
      <c r="M13" s="71">
        <v>92</v>
      </c>
      <c r="N13" s="72">
        <f t="shared" si="1"/>
        <v>49</v>
      </c>
    </row>
    <row r="14" spans="2:14" ht="15.75" customHeight="1">
      <c r="B14" s="358" t="s">
        <v>201</v>
      </c>
      <c r="C14" s="71">
        <v>44</v>
      </c>
      <c r="D14" s="71">
        <v>67</v>
      </c>
      <c r="E14" s="71">
        <v>73</v>
      </c>
      <c r="F14" s="71">
        <v>19</v>
      </c>
      <c r="G14" s="72">
        <f t="shared" si="0"/>
        <v>50</v>
      </c>
      <c r="I14" s="358" t="s">
        <v>143</v>
      </c>
      <c r="J14" s="71">
        <v>89</v>
      </c>
      <c r="K14" s="71">
        <v>22</v>
      </c>
      <c r="L14" s="71">
        <v>26</v>
      </c>
      <c r="M14" s="71">
        <v>70</v>
      </c>
      <c r="N14" s="72">
        <f t="shared" si="1"/>
        <v>51</v>
      </c>
    </row>
    <row r="15" spans="2:14" ht="15.75" customHeight="1">
      <c r="B15" s="358" t="s">
        <v>195</v>
      </c>
      <c r="C15" s="71">
        <v>69</v>
      </c>
      <c r="D15" s="71">
        <v>11</v>
      </c>
      <c r="E15" s="71">
        <v>34</v>
      </c>
      <c r="F15" s="71">
        <v>12</v>
      </c>
      <c r="G15" s="72">
        <f t="shared" si="0"/>
        <v>31</v>
      </c>
      <c r="I15" s="358" t="s">
        <v>156</v>
      </c>
      <c r="J15" s="71">
        <v>59</v>
      </c>
      <c r="K15" s="71">
        <v>45</v>
      </c>
      <c r="L15" s="71">
        <v>35</v>
      </c>
      <c r="M15" s="71">
        <v>99</v>
      </c>
      <c r="N15" s="72">
        <f t="shared" si="1"/>
        <v>59</v>
      </c>
    </row>
    <row r="16" spans="2:14" ht="15.75" customHeight="1">
      <c r="B16" s="358" t="s">
        <v>133</v>
      </c>
      <c r="C16" s="71">
        <v>88</v>
      </c>
      <c r="D16" s="71">
        <v>48</v>
      </c>
      <c r="E16" s="71">
        <v>83</v>
      </c>
      <c r="F16" s="71">
        <v>87</v>
      </c>
      <c r="G16" s="72">
        <f t="shared" si="0"/>
        <v>76</v>
      </c>
      <c r="I16" s="358" t="s">
        <v>165</v>
      </c>
      <c r="J16" s="71">
        <v>30</v>
      </c>
      <c r="K16" s="71">
        <v>78</v>
      </c>
      <c r="L16" s="71">
        <v>23</v>
      </c>
      <c r="M16" s="71">
        <v>39</v>
      </c>
      <c r="N16" s="72">
        <f t="shared" si="1"/>
        <v>42</v>
      </c>
    </row>
    <row r="17" spans="2:14" ht="15.75" customHeight="1">
      <c r="B17" s="358" t="s">
        <v>141</v>
      </c>
      <c r="C17" s="71">
        <v>70</v>
      </c>
      <c r="D17" s="71">
        <v>53</v>
      </c>
      <c r="E17" s="71">
        <v>46</v>
      </c>
      <c r="F17" s="71">
        <v>54</v>
      </c>
      <c r="G17" s="72">
        <f t="shared" si="0"/>
        <v>55</v>
      </c>
      <c r="I17" s="358" t="s">
        <v>183</v>
      </c>
      <c r="J17" s="71">
        <v>74</v>
      </c>
      <c r="K17" s="71">
        <v>49</v>
      </c>
      <c r="L17" s="71">
        <v>98</v>
      </c>
      <c r="M17" s="71">
        <v>57</v>
      </c>
      <c r="N17" s="72">
        <f t="shared" si="1"/>
        <v>69</v>
      </c>
    </row>
    <row r="18" spans="2:14" ht="15.75" customHeight="1">
      <c r="B18" s="357" t="s">
        <v>149</v>
      </c>
      <c r="C18" s="71">
        <v>67</v>
      </c>
      <c r="D18" s="71">
        <v>49</v>
      </c>
      <c r="E18" s="71">
        <v>31</v>
      </c>
      <c r="F18" s="71">
        <v>30</v>
      </c>
      <c r="G18" s="72">
        <f t="shared" si="0"/>
        <v>44</v>
      </c>
      <c r="I18" s="357" t="s">
        <v>172</v>
      </c>
      <c r="J18" s="71">
        <v>66</v>
      </c>
      <c r="K18" s="71">
        <v>29</v>
      </c>
      <c r="L18" s="71">
        <v>36</v>
      </c>
      <c r="M18" s="71">
        <v>41</v>
      </c>
      <c r="N18" s="72">
        <f t="shared" si="1"/>
        <v>43</v>
      </c>
    </row>
    <row r="19" spans="2:14" ht="15.75" customHeight="1" thickBot="1">
      <c r="B19" s="359" t="s">
        <v>154</v>
      </c>
      <c r="C19" s="73">
        <v>40</v>
      </c>
      <c r="D19" s="73">
        <v>12</v>
      </c>
      <c r="E19" s="73">
        <v>67</v>
      </c>
      <c r="F19" s="73">
        <v>16</v>
      </c>
      <c r="G19" s="74">
        <f t="shared" si="0"/>
        <v>33</v>
      </c>
      <c r="I19" s="359" t="s">
        <v>171</v>
      </c>
      <c r="J19" s="73">
        <v>41</v>
      </c>
      <c r="K19" s="73">
        <v>58</v>
      </c>
      <c r="L19" s="73">
        <v>67</v>
      </c>
      <c r="M19" s="73">
        <v>57</v>
      </c>
      <c r="N19" s="74">
        <f t="shared" si="1"/>
        <v>55</v>
      </c>
    </row>
    <row r="20" spans="2:14" ht="15.75" customHeight="1" thickBot="1" thickTop="1">
      <c r="B20" s="75" t="s">
        <v>15</v>
      </c>
      <c r="C20" s="67">
        <f>SUM(C10:C19)</f>
        <v>546</v>
      </c>
      <c r="D20" s="67">
        <f>SUM(D10:D19)</f>
        <v>372</v>
      </c>
      <c r="E20" s="67">
        <f>SUM(E10:E19)</f>
        <v>514</v>
      </c>
      <c r="F20" s="67">
        <f>SUM(F10:F19)</f>
        <v>523</v>
      </c>
      <c r="G20" s="68">
        <f t="shared" si="0"/>
        <v>488</v>
      </c>
      <c r="I20" s="75" t="s">
        <v>884</v>
      </c>
      <c r="J20" s="67">
        <f>SUM(J10:J19)</f>
        <v>563</v>
      </c>
      <c r="K20" s="67">
        <f>SUM(K10:K19)</f>
        <v>492</v>
      </c>
      <c r="L20" s="67">
        <f>SUM(L10:L19)</f>
        <v>391</v>
      </c>
      <c r="M20" s="67">
        <f>SUM(M10:M19)</f>
        <v>594</v>
      </c>
      <c r="N20" s="68">
        <f t="shared" si="1"/>
        <v>510</v>
      </c>
    </row>
  </sheetData>
  <mergeCells count="4">
    <mergeCell ref="C8:G8"/>
    <mergeCell ref="I8:I9"/>
    <mergeCell ref="J8:N8"/>
    <mergeCell ref="B8:B9"/>
  </mergeCells>
  <conditionalFormatting sqref="I10:I19 B10:B19">
    <cfRule type="expression" priority="1" dxfId="0" stopIfTrue="1">
      <formula>(G10=MAX($G$10:$G$19,$N$10:$N$19))</formula>
    </cfRule>
    <cfRule type="expression" priority="2" dxfId="3" stopIfTrue="1">
      <formula>(G10=MIN($G$10:$G$19,$N$10:$N$19))</formula>
    </cfRule>
  </conditionalFormatting>
  <printOptions/>
  <pageMargins left="0.75" right="0.75" top="1" bottom="1"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dimension ref="A1:V31"/>
  <sheetViews>
    <sheetView workbookViewId="0" topLeftCell="A4">
      <selection activeCell="A1" sqref="A1"/>
    </sheetView>
  </sheetViews>
  <sheetFormatPr defaultColWidth="9.00390625" defaultRowHeight="13.5"/>
  <cols>
    <col min="1" max="1" width="2.625" style="360" customWidth="1"/>
    <col min="2" max="2" width="12.375" style="360" bestFit="1" customWidth="1"/>
    <col min="3" max="3" width="21.50390625" style="360" bestFit="1" customWidth="1"/>
    <col min="4" max="4" width="13.875" style="360" customWidth="1"/>
    <col min="5" max="9" width="5.875" style="360" bestFit="1" customWidth="1"/>
    <col min="10" max="14" width="4.875" style="360" bestFit="1" customWidth="1"/>
    <col min="15" max="15" width="5.875" style="360" bestFit="1" customWidth="1"/>
    <col min="16" max="16" width="40.625" style="360" customWidth="1"/>
    <col min="17" max="17" width="4.125" style="360" customWidth="1"/>
    <col min="18" max="18" width="4.625" style="360" customWidth="1"/>
    <col min="19" max="19" width="6.625" style="360" bestFit="1" customWidth="1"/>
    <col min="20" max="20" width="4.625" style="360" customWidth="1"/>
    <col min="21" max="21" width="5.25390625" style="360" bestFit="1" customWidth="1"/>
    <col min="22" max="22" width="40.625" style="360" customWidth="1"/>
    <col min="23" max="16384" width="9.00390625" style="360" customWidth="1"/>
  </cols>
  <sheetData>
    <row r="1" spans="1:16" ht="13.5">
      <c r="A1" s="360" t="s">
        <v>250</v>
      </c>
      <c r="P1"/>
    </row>
    <row r="2" ht="14.25" thickBot="1">
      <c r="P2"/>
    </row>
    <row r="3" spans="16:22" ht="13.5">
      <c r="P3"/>
      <c r="R3" s="361" t="s">
        <v>232</v>
      </c>
      <c r="S3" s="346"/>
      <c r="T3" s="346"/>
      <c r="U3" s="346"/>
      <c r="V3" s="362" t="s">
        <v>235</v>
      </c>
    </row>
    <row r="4" spans="16:22" ht="13.5" thickBot="1">
      <c r="P4"/>
      <c r="R4" s="363">
        <v>0</v>
      </c>
      <c r="S4" s="364" t="s">
        <v>236</v>
      </c>
      <c r="T4" s="364">
        <v>5</v>
      </c>
      <c r="U4" s="364" t="s">
        <v>237</v>
      </c>
      <c r="V4" s="65" t="s">
        <v>238</v>
      </c>
    </row>
    <row r="5" spans="2:22" ht="12.75">
      <c r="B5" s="365" t="s">
        <v>129</v>
      </c>
      <c r="C5" s="366" t="s">
        <v>226</v>
      </c>
      <c r="D5" s="367" t="s">
        <v>233</v>
      </c>
      <c r="E5" s="368" t="s">
        <v>231</v>
      </c>
      <c r="F5" s="369"/>
      <c r="G5" s="369"/>
      <c r="H5" s="369"/>
      <c r="I5" s="369"/>
      <c r="J5" s="370" t="s">
        <v>232</v>
      </c>
      <c r="K5" s="370"/>
      <c r="L5" s="370"/>
      <c r="M5" s="370"/>
      <c r="N5" s="370"/>
      <c r="O5" s="371"/>
      <c r="P5" s="372" t="s">
        <v>235</v>
      </c>
      <c r="R5" s="363">
        <v>5</v>
      </c>
      <c r="S5" s="364" t="s">
        <v>239</v>
      </c>
      <c r="T5" s="364">
        <v>10</v>
      </c>
      <c r="U5" s="364" t="s">
        <v>237</v>
      </c>
      <c r="V5" s="373" t="s">
        <v>240</v>
      </c>
    </row>
    <row r="6" spans="2:22" ht="13.5" thickBot="1">
      <c r="B6" s="374"/>
      <c r="C6" s="375"/>
      <c r="D6" s="376"/>
      <c r="E6" s="377" t="s">
        <v>234</v>
      </c>
      <c r="F6" s="378" t="s">
        <v>227</v>
      </c>
      <c r="G6" s="378" t="s">
        <v>228</v>
      </c>
      <c r="H6" s="378" t="s">
        <v>229</v>
      </c>
      <c r="I6" s="378" t="s">
        <v>230</v>
      </c>
      <c r="J6" s="379" t="s">
        <v>234</v>
      </c>
      <c r="K6" s="379" t="s">
        <v>227</v>
      </c>
      <c r="L6" s="379" t="s">
        <v>228</v>
      </c>
      <c r="M6" s="379" t="s">
        <v>229</v>
      </c>
      <c r="N6" s="379" t="s">
        <v>230</v>
      </c>
      <c r="O6" s="380" t="s">
        <v>15</v>
      </c>
      <c r="P6" s="381"/>
      <c r="R6" s="363">
        <v>10</v>
      </c>
      <c r="S6" s="364" t="s">
        <v>239</v>
      </c>
      <c r="T6" s="364">
        <v>15</v>
      </c>
      <c r="U6" s="364" t="s">
        <v>237</v>
      </c>
      <c r="V6" s="382" t="s">
        <v>241</v>
      </c>
    </row>
    <row r="7" spans="2:22" ht="12.75">
      <c r="B7" s="383" t="s">
        <v>885</v>
      </c>
      <c r="C7" s="384" t="s">
        <v>886</v>
      </c>
      <c r="D7" s="385" t="str">
        <f aca="true" t="shared" si="0" ref="D7:D26">VLOOKUP(MID(C7,FIND("@",C7)+1,1),営業所２,2,FALSE)</f>
        <v>高松支店</v>
      </c>
      <c r="E7" s="386">
        <v>0.8208333333333333</v>
      </c>
      <c r="F7" s="387">
        <v>0.7520833333333333</v>
      </c>
      <c r="G7" s="387">
        <v>0.7701388888888889</v>
      </c>
      <c r="H7" s="387">
        <v>0.8118055555555556</v>
      </c>
      <c r="I7" s="388">
        <v>0.8319444444444444</v>
      </c>
      <c r="J7" s="389">
        <f aca="true" t="shared" si="1" ref="J7:J26">FLOOR(E7-18/24,1/24/2)</f>
        <v>0.0625</v>
      </c>
      <c r="K7" s="390">
        <f aca="true" t="shared" si="2" ref="K7:K26">FLOOR(F7-18/24,1/24/2)</f>
        <v>0</v>
      </c>
      <c r="L7" s="390">
        <f aca="true" t="shared" si="3" ref="L7:L26">FLOOR(G7-18/24,1/24/2)</f>
        <v>0</v>
      </c>
      <c r="M7" s="390">
        <f aca="true" t="shared" si="4" ref="M7:M26">FLOOR(H7-18/24,1/24/2)</f>
        <v>0.041666666666666664</v>
      </c>
      <c r="N7" s="390">
        <f aca="true" t="shared" si="5" ref="N7:N26">FLOOR(I7-18/24,1/24/2)</f>
        <v>0.0625</v>
      </c>
      <c r="O7" s="391">
        <f aca="true" t="shared" si="6" ref="O7:O26">SUM(J7:N7)</f>
        <v>0.16666666666666666</v>
      </c>
      <c r="P7" s="392" t="str">
        <f aca="true" t="shared" si="7" ref="P7:P26">VLOOKUP((O7*24),残業状態,5,TRUE)</f>
        <v>元気♪Ｏ(＾▽＾* 三 *＾▽＾)Ｏ元気♪</v>
      </c>
      <c r="R7" s="363">
        <v>15</v>
      </c>
      <c r="S7" s="364" t="s">
        <v>239</v>
      </c>
      <c r="T7" s="364">
        <v>20</v>
      </c>
      <c r="U7" s="364" t="s">
        <v>237</v>
      </c>
      <c r="V7" s="373" t="s">
        <v>242</v>
      </c>
    </row>
    <row r="8" spans="2:22" ht="12.75">
      <c r="B8" s="383" t="s">
        <v>193</v>
      </c>
      <c r="C8" s="384" t="s">
        <v>973</v>
      </c>
      <c r="D8" s="385" t="str">
        <f t="shared" si="0"/>
        <v>三豊支店</v>
      </c>
      <c r="E8" s="393">
        <v>0.7923611111111111</v>
      </c>
      <c r="F8" s="394">
        <v>0.8027777777777777</v>
      </c>
      <c r="G8" s="394">
        <v>0.8270833333333334</v>
      </c>
      <c r="H8" s="394">
        <v>0.8861111111111111</v>
      </c>
      <c r="I8" s="395">
        <v>0.7715277777777777</v>
      </c>
      <c r="J8" s="396">
        <f t="shared" si="1"/>
        <v>0.041666666666666664</v>
      </c>
      <c r="K8" s="397">
        <f t="shared" si="2"/>
        <v>0.041666666666666664</v>
      </c>
      <c r="L8" s="397">
        <f t="shared" si="3"/>
        <v>0.0625</v>
      </c>
      <c r="M8" s="397">
        <f t="shared" si="4"/>
        <v>0.125</v>
      </c>
      <c r="N8" s="397">
        <f t="shared" si="5"/>
        <v>0.020833333333333332</v>
      </c>
      <c r="O8" s="398">
        <f t="shared" si="6"/>
        <v>0.29166666666666663</v>
      </c>
      <c r="P8" s="392" t="str">
        <f t="shared" si="7"/>
        <v>(^ｰ^)お疲れ様でしたぁ～♪</v>
      </c>
      <c r="R8" s="363">
        <v>20</v>
      </c>
      <c r="S8" s="364" t="s">
        <v>239</v>
      </c>
      <c r="T8" s="364">
        <v>25</v>
      </c>
      <c r="U8" s="364" t="s">
        <v>237</v>
      </c>
      <c r="V8" s="382" t="s">
        <v>403</v>
      </c>
    </row>
    <row r="9" spans="2:22" ht="13.5" thickBot="1">
      <c r="B9" s="383" t="s">
        <v>191</v>
      </c>
      <c r="C9" s="384" t="s">
        <v>887</v>
      </c>
      <c r="D9" s="385" t="str">
        <f t="shared" si="0"/>
        <v>丸亀支店</v>
      </c>
      <c r="E9" s="393">
        <v>0.7986111111111112</v>
      </c>
      <c r="F9" s="394">
        <v>0.751388888888889</v>
      </c>
      <c r="G9" s="394">
        <v>0.775</v>
      </c>
      <c r="H9" s="394">
        <v>0.7965277777777778</v>
      </c>
      <c r="I9" s="395">
        <v>0.7645833333333334</v>
      </c>
      <c r="J9" s="396">
        <f t="shared" si="1"/>
        <v>0.041666666666666664</v>
      </c>
      <c r="K9" s="397">
        <f t="shared" si="2"/>
        <v>0</v>
      </c>
      <c r="L9" s="397">
        <f t="shared" si="3"/>
        <v>0.020833333333333332</v>
      </c>
      <c r="M9" s="397">
        <f t="shared" si="4"/>
        <v>0.041666666666666664</v>
      </c>
      <c r="N9" s="397">
        <f t="shared" si="5"/>
        <v>0</v>
      </c>
      <c r="O9" s="398">
        <f t="shared" si="6"/>
        <v>0.10416666666666666</v>
      </c>
      <c r="P9" s="392" t="str">
        <f t="shared" si="7"/>
        <v>元気♪Ｏ(＾▽＾* 三 *＾▽＾)Ｏ元気♪</v>
      </c>
      <c r="R9" s="399">
        <v>25</v>
      </c>
      <c r="S9" s="400" t="s">
        <v>243</v>
      </c>
      <c r="T9" s="400"/>
      <c r="U9" s="400"/>
      <c r="V9" s="401" t="s">
        <v>244</v>
      </c>
    </row>
    <row r="10" spans="2:16" ht="13.5" thickBot="1">
      <c r="B10" s="363" t="s">
        <v>197</v>
      </c>
      <c r="C10" s="364" t="s">
        <v>974</v>
      </c>
      <c r="D10" s="402" t="str">
        <f t="shared" si="0"/>
        <v>東かがわ支店</v>
      </c>
      <c r="E10" s="393">
        <v>0.8291666666666666</v>
      </c>
      <c r="F10" s="394">
        <v>0.9451388888888889</v>
      </c>
      <c r="G10" s="394">
        <v>0.7881944444444445</v>
      </c>
      <c r="H10" s="394">
        <v>0.9430555555555555</v>
      </c>
      <c r="I10" s="395">
        <v>0.7791666666666667</v>
      </c>
      <c r="J10" s="396">
        <f t="shared" si="1"/>
        <v>0.0625</v>
      </c>
      <c r="K10" s="397">
        <f t="shared" si="2"/>
        <v>0.1875</v>
      </c>
      <c r="L10" s="397">
        <f t="shared" si="3"/>
        <v>0.020833333333333332</v>
      </c>
      <c r="M10" s="397">
        <f t="shared" si="4"/>
        <v>0.1875</v>
      </c>
      <c r="N10" s="397">
        <f t="shared" si="5"/>
        <v>0.020833333333333332</v>
      </c>
      <c r="O10" s="398">
        <f t="shared" si="6"/>
        <v>0.47916666666666663</v>
      </c>
      <c r="P10" s="392" t="str">
        <f t="shared" si="7"/>
        <v>憑かれた・・いや、疲れた</v>
      </c>
    </row>
    <row r="11" spans="2:22" ht="13.5" thickBot="1">
      <c r="B11" s="363" t="s">
        <v>201</v>
      </c>
      <c r="C11" s="364" t="s">
        <v>975</v>
      </c>
      <c r="D11" s="402" t="str">
        <f t="shared" si="0"/>
        <v>東かがわ支店</v>
      </c>
      <c r="E11" s="393">
        <v>0.7576388888888889</v>
      </c>
      <c r="F11" s="394">
        <v>0.7645833333333334</v>
      </c>
      <c r="G11" s="394">
        <v>0.7604166666666666</v>
      </c>
      <c r="H11" s="394">
        <v>0.8125</v>
      </c>
      <c r="I11" s="395">
        <v>0.7881944444444445</v>
      </c>
      <c r="J11" s="396">
        <f t="shared" si="1"/>
        <v>0</v>
      </c>
      <c r="K11" s="397">
        <f t="shared" si="2"/>
        <v>0</v>
      </c>
      <c r="L11" s="397">
        <f t="shared" si="3"/>
        <v>0</v>
      </c>
      <c r="M11" s="397">
        <f t="shared" si="4"/>
        <v>0.0625</v>
      </c>
      <c r="N11" s="397">
        <f t="shared" si="5"/>
        <v>0.020833333333333332</v>
      </c>
      <c r="O11" s="398">
        <f t="shared" si="6"/>
        <v>0.08333333333333333</v>
      </c>
      <c r="P11" s="392" t="str">
        <f t="shared" si="7"/>
        <v>元気♪Ｏ(＾▽＾* 三 *＾▽＾)Ｏ元気♪</v>
      </c>
      <c r="U11" s="403" t="s">
        <v>245</v>
      </c>
      <c r="V11" s="404" t="s">
        <v>233</v>
      </c>
    </row>
    <row r="12" spans="2:22" ht="12.75">
      <c r="B12" s="363" t="s">
        <v>195</v>
      </c>
      <c r="C12" s="364" t="s">
        <v>888</v>
      </c>
      <c r="D12" s="402" t="str">
        <f t="shared" si="0"/>
        <v>東かがわ支店</v>
      </c>
      <c r="E12" s="393">
        <v>0.7673611111111112</v>
      </c>
      <c r="F12" s="394">
        <v>0.8034722222222223</v>
      </c>
      <c r="G12" s="394">
        <v>0.7736111111111111</v>
      </c>
      <c r="H12" s="394">
        <v>0.7625</v>
      </c>
      <c r="I12" s="395">
        <v>0.7555555555555555</v>
      </c>
      <c r="J12" s="396">
        <f t="shared" si="1"/>
        <v>0</v>
      </c>
      <c r="K12" s="397">
        <f t="shared" si="2"/>
        <v>0.041666666666666664</v>
      </c>
      <c r="L12" s="397">
        <f t="shared" si="3"/>
        <v>0.020833333333333332</v>
      </c>
      <c r="M12" s="397">
        <f t="shared" si="4"/>
        <v>0</v>
      </c>
      <c r="N12" s="397">
        <f t="shared" si="5"/>
        <v>0</v>
      </c>
      <c r="O12" s="398">
        <f t="shared" si="6"/>
        <v>0.0625</v>
      </c>
      <c r="P12" s="392" t="str">
        <f t="shared" si="7"/>
        <v>元気♪Ｏ(＾▽＾* 三 *＾▽＾)Ｏ元気♪</v>
      </c>
      <c r="U12" s="405" t="s">
        <v>404</v>
      </c>
      <c r="V12" s="406" t="s">
        <v>206</v>
      </c>
    </row>
    <row r="13" spans="2:22" ht="12.75">
      <c r="B13" s="363" t="s">
        <v>133</v>
      </c>
      <c r="C13" s="364" t="s">
        <v>889</v>
      </c>
      <c r="D13" s="402" t="str">
        <f t="shared" si="0"/>
        <v>高松支店</v>
      </c>
      <c r="E13" s="393">
        <v>0.7527777777777778</v>
      </c>
      <c r="F13" s="394">
        <v>0.7548611111111111</v>
      </c>
      <c r="G13" s="394">
        <v>0.7652777777777778</v>
      </c>
      <c r="H13" s="394">
        <v>0.76875</v>
      </c>
      <c r="I13" s="395">
        <v>0.75</v>
      </c>
      <c r="J13" s="396">
        <f t="shared" si="1"/>
        <v>0</v>
      </c>
      <c r="K13" s="397">
        <f t="shared" si="2"/>
        <v>0</v>
      </c>
      <c r="L13" s="397">
        <f t="shared" si="3"/>
        <v>0</v>
      </c>
      <c r="M13" s="397">
        <f t="shared" si="4"/>
        <v>0</v>
      </c>
      <c r="N13" s="397">
        <f t="shared" si="5"/>
        <v>0</v>
      </c>
      <c r="O13" s="398">
        <f t="shared" si="6"/>
        <v>0</v>
      </c>
      <c r="P13" s="392" t="str">
        <f t="shared" si="7"/>
        <v>元気♪Ｏ(＾▽＾* 三 *＾▽＾)Ｏ元気♪</v>
      </c>
      <c r="U13" s="407" t="s">
        <v>405</v>
      </c>
      <c r="V13" s="385" t="s">
        <v>153</v>
      </c>
    </row>
    <row r="14" spans="2:22" ht="12.75">
      <c r="B14" s="363" t="s">
        <v>141</v>
      </c>
      <c r="C14" s="364" t="s">
        <v>890</v>
      </c>
      <c r="D14" s="402" t="str">
        <f t="shared" si="0"/>
        <v>丸亀支店</v>
      </c>
      <c r="E14" s="393">
        <v>0.8291666666666666</v>
      </c>
      <c r="F14" s="394">
        <v>0.7854166666666668</v>
      </c>
      <c r="G14" s="394">
        <v>0.8256944444444444</v>
      </c>
      <c r="H14" s="394">
        <v>0.7715277777777777</v>
      </c>
      <c r="I14" s="395">
        <v>0.8319444444444444</v>
      </c>
      <c r="J14" s="396">
        <f t="shared" si="1"/>
        <v>0.0625</v>
      </c>
      <c r="K14" s="397">
        <f t="shared" si="2"/>
        <v>0.020833333333333332</v>
      </c>
      <c r="L14" s="397">
        <f t="shared" si="3"/>
        <v>0.0625</v>
      </c>
      <c r="M14" s="397">
        <f t="shared" si="4"/>
        <v>0.020833333333333332</v>
      </c>
      <c r="N14" s="397">
        <f t="shared" si="5"/>
        <v>0.0625</v>
      </c>
      <c r="O14" s="398">
        <f t="shared" si="6"/>
        <v>0.22916666666666666</v>
      </c>
      <c r="P14" s="392" t="str">
        <f t="shared" si="7"/>
        <v>(^ｰ^)お疲れ様でしたぁ～♪</v>
      </c>
      <c r="U14" s="407" t="s">
        <v>406</v>
      </c>
      <c r="V14" s="402" t="s">
        <v>132</v>
      </c>
    </row>
    <row r="15" spans="2:22" ht="13.5" thickBot="1">
      <c r="B15" s="383" t="s">
        <v>149</v>
      </c>
      <c r="C15" s="384" t="s">
        <v>407</v>
      </c>
      <c r="D15" s="385" t="str">
        <f t="shared" si="0"/>
        <v>丸亀支店</v>
      </c>
      <c r="E15" s="393">
        <v>0.7875</v>
      </c>
      <c r="F15" s="394">
        <v>0.876388888888889</v>
      </c>
      <c r="G15" s="394">
        <v>0.7763888888888889</v>
      </c>
      <c r="H15" s="394">
        <v>0.8784722222222222</v>
      </c>
      <c r="I15" s="395">
        <v>0.8472222222222222</v>
      </c>
      <c r="J15" s="396">
        <f t="shared" si="1"/>
        <v>0.020833333333333332</v>
      </c>
      <c r="K15" s="397">
        <f t="shared" si="2"/>
        <v>0.125</v>
      </c>
      <c r="L15" s="397">
        <f t="shared" si="3"/>
        <v>0.020833333333333332</v>
      </c>
      <c r="M15" s="397">
        <f t="shared" si="4"/>
        <v>0.125</v>
      </c>
      <c r="N15" s="397">
        <f t="shared" si="5"/>
        <v>0.08333333333333333</v>
      </c>
      <c r="O15" s="398">
        <f t="shared" si="6"/>
        <v>0.375</v>
      </c>
      <c r="P15" s="392" t="str">
        <f t="shared" si="7"/>
        <v>(^ｰ^)お疲れ様でしたぁ～♪</v>
      </c>
      <c r="U15" s="408" t="s">
        <v>408</v>
      </c>
      <c r="V15" s="409" t="s">
        <v>186</v>
      </c>
    </row>
    <row r="16" spans="2:16" ht="12.75">
      <c r="B16" s="363" t="s">
        <v>154</v>
      </c>
      <c r="C16" s="364" t="s">
        <v>409</v>
      </c>
      <c r="D16" s="402" t="str">
        <f t="shared" si="0"/>
        <v>高松支店</v>
      </c>
      <c r="E16" s="393">
        <v>0.7680555555555556</v>
      </c>
      <c r="F16" s="394">
        <v>0.7555555555555555</v>
      </c>
      <c r="G16" s="394">
        <v>0.7659722222222222</v>
      </c>
      <c r="H16" s="394">
        <v>0.7555555555555555</v>
      </c>
      <c r="I16" s="395">
        <v>0.7604166666666666</v>
      </c>
      <c r="J16" s="396">
        <f t="shared" si="1"/>
        <v>0</v>
      </c>
      <c r="K16" s="397">
        <f t="shared" si="2"/>
        <v>0</v>
      </c>
      <c r="L16" s="397">
        <f t="shared" si="3"/>
        <v>0</v>
      </c>
      <c r="M16" s="397">
        <f t="shared" si="4"/>
        <v>0</v>
      </c>
      <c r="N16" s="397">
        <f t="shared" si="5"/>
        <v>0</v>
      </c>
      <c r="O16" s="398">
        <f t="shared" si="6"/>
        <v>0</v>
      </c>
      <c r="P16" s="392" t="str">
        <f t="shared" si="7"/>
        <v>元気♪Ｏ(＾▽＾* 三 *＾▽＾)Ｏ元気♪</v>
      </c>
    </row>
    <row r="17" spans="2:16" ht="12.75">
      <c r="B17" s="383" t="s">
        <v>145</v>
      </c>
      <c r="C17" s="384" t="s">
        <v>410</v>
      </c>
      <c r="D17" s="385" t="str">
        <f t="shared" si="0"/>
        <v>三豊支店</v>
      </c>
      <c r="E17" s="393">
        <v>0.8680555555555555</v>
      </c>
      <c r="F17" s="394">
        <v>0.8291666666666666</v>
      </c>
      <c r="G17" s="394">
        <v>0.8888888888888888</v>
      </c>
      <c r="H17" s="394">
        <v>0.9069444444444444</v>
      </c>
      <c r="I17" s="395">
        <v>0.9631944444444445</v>
      </c>
      <c r="J17" s="396">
        <f t="shared" si="1"/>
        <v>0.10416666666666666</v>
      </c>
      <c r="K17" s="397">
        <f t="shared" si="2"/>
        <v>0.0625</v>
      </c>
      <c r="L17" s="397">
        <f t="shared" si="3"/>
        <v>0.125</v>
      </c>
      <c r="M17" s="397">
        <f t="shared" si="4"/>
        <v>0.14583333333333331</v>
      </c>
      <c r="N17" s="397">
        <f t="shared" si="5"/>
        <v>0.20833333333333331</v>
      </c>
      <c r="O17" s="398">
        <f t="shared" si="6"/>
        <v>0.6458333333333333</v>
      </c>
      <c r="P17" s="392" t="str">
        <f t="shared" si="7"/>
        <v>p(T◇T)q　休ましてくれっ！！！</v>
      </c>
    </row>
    <row r="18" spans="2:16" ht="12.75">
      <c r="B18" s="383" t="s">
        <v>203</v>
      </c>
      <c r="C18" s="384" t="s">
        <v>411</v>
      </c>
      <c r="D18" s="385" t="str">
        <f t="shared" si="0"/>
        <v>東かがわ支店</v>
      </c>
      <c r="E18" s="393">
        <v>0.9201388888888888</v>
      </c>
      <c r="F18" s="394">
        <v>0.95625</v>
      </c>
      <c r="G18" s="394">
        <v>0.9965277777777778</v>
      </c>
      <c r="H18" s="394">
        <v>0.9951388888888889</v>
      </c>
      <c r="I18" s="395">
        <v>0.8166666666666668</v>
      </c>
      <c r="J18" s="396">
        <f t="shared" si="1"/>
        <v>0.16666666666666666</v>
      </c>
      <c r="K18" s="397">
        <f t="shared" si="2"/>
        <v>0.1875</v>
      </c>
      <c r="L18" s="397">
        <f t="shared" si="3"/>
        <v>0.22916666666666666</v>
      </c>
      <c r="M18" s="397">
        <f t="shared" si="4"/>
        <v>0.22916666666666666</v>
      </c>
      <c r="N18" s="397">
        <f t="shared" si="5"/>
        <v>0.0625</v>
      </c>
      <c r="O18" s="398">
        <f t="shared" si="6"/>
        <v>0.8749999999999999</v>
      </c>
      <c r="P18" s="392" t="str">
        <f t="shared" si="7"/>
        <v>?(゜_。)?(。_゜)?　ここはどこ？</v>
      </c>
    </row>
    <row r="19" spans="2:16" ht="12.75">
      <c r="B19" s="363" t="s">
        <v>135</v>
      </c>
      <c r="C19" s="364" t="s">
        <v>412</v>
      </c>
      <c r="D19" s="402" t="str">
        <f t="shared" si="0"/>
        <v>丸亀支店</v>
      </c>
      <c r="E19" s="393">
        <v>0.9020833333333332</v>
      </c>
      <c r="F19" s="394">
        <v>0.8256944444444444</v>
      </c>
      <c r="G19" s="394">
        <v>0.8715277777777778</v>
      </c>
      <c r="H19" s="394">
        <v>0.8506944444444445</v>
      </c>
      <c r="I19" s="395">
        <v>0.9298611111111111</v>
      </c>
      <c r="J19" s="396">
        <f t="shared" si="1"/>
        <v>0.14583333333333331</v>
      </c>
      <c r="K19" s="397">
        <f t="shared" si="2"/>
        <v>0.0625</v>
      </c>
      <c r="L19" s="397">
        <f t="shared" si="3"/>
        <v>0.10416666666666666</v>
      </c>
      <c r="M19" s="397">
        <f t="shared" si="4"/>
        <v>0.08333333333333333</v>
      </c>
      <c r="N19" s="397">
        <f t="shared" si="5"/>
        <v>0.16666666666666666</v>
      </c>
      <c r="O19" s="398">
        <f t="shared" si="6"/>
        <v>0.5625</v>
      </c>
      <c r="P19" s="392" t="str">
        <f t="shared" si="7"/>
        <v>憑かれた・・いや、疲れた</v>
      </c>
    </row>
    <row r="20" spans="2:16" ht="12.75">
      <c r="B20" s="383" t="s">
        <v>137</v>
      </c>
      <c r="C20" s="384" t="s">
        <v>413</v>
      </c>
      <c r="D20" s="385" t="str">
        <f t="shared" si="0"/>
        <v>高松支店</v>
      </c>
      <c r="E20" s="393">
        <v>0.7881944444444445</v>
      </c>
      <c r="F20" s="394">
        <v>0.8055555555555555</v>
      </c>
      <c r="G20" s="394">
        <v>0.9298611111111111</v>
      </c>
      <c r="H20" s="394">
        <v>0.8201388888888889</v>
      </c>
      <c r="I20" s="395">
        <v>0.8930555555555556</v>
      </c>
      <c r="J20" s="396">
        <f t="shared" si="1"/>
        <v>0.020833333333333332</v>
      </c>
      <c r="K20" s="397">
        <f t="shared" si="2"/>
        <v>0.041666666666666664</v>
      </c>
      <c r="L20" s="397">
        <f t="shared" si="3"/>
        <v>0.16666666666666666</v>
      </c>
      <c r="M20" s="397">
        <f t="shared" si="4"/>
        <v>0.0625</v>
      </c>
      <c r="N20" s="397">
        <f t="shared" si="5"/>
        <v>0.125</v>
      </c>
      <c r="O20" s="398">
        <f t="shared" si="6"/>
        <v>0.41666666666666663</v>
      </c>
      <c r="P20" s="392" t="str">
        <f t="shared" si="7"/>
        <v>憑かれた・・いや、疲れた</v>
      </c>
    </row>
    <row r="21" spans="2:16" ht="12.75">
      <c r="B21" s="363" t="s">
        <v>143</v>
      </c>
      <c r="C21" s="364" t="s">
        <v>414</v>
      </c>
      <c r="D21" s="402" t="str">
        <f t="shared" si="0"/>
        <v>三豊支店</v>
      </c>
      <c r="E21" s="393">
        <v>0.8145833333333333</v>
      </c>
      <c r="F21" s="394">
        <v>0.8159722222222222</v>
      </c>
      <c r="G21" s="394">
        <v>0.7645833333333334</v>
      </c>
      <c r="H21" s="394">
        <v>0.779861111111111</v>
      </c>
      <c r="I21" s="395">
        <v>0.8034722222222223</v>
      </c>
      <c r="J21" s="396">
        <f t="shared" si="1"/>
        <v>0.0625</v>
      </c>
      <c r="K21" s="397">
        <f t="shared" si="2"/>
        <v>0.0625</v>
      </c>
      <c r="L21" s="397">
        <f t="shared" si="3"/>
        <v>0</v>
      </c>
      <c r="M21" s="397">
        <f t="shared" si="4"/>
        <v>0.020833333333333332</v>
      </c>
      <c r="N21" s="397">
        <f t="shared" si="5"/>
        <v>0.041666666666666664</v>
      </c>
      <c r="O21" s="398">
        <f t="shared" si="6"/>
        <v>0.1875</v>
      </c>
      <c r="P21" s="392" t="str">
        <f t="shared" si="7"/>
        <v>元気♪Ｏ(＾▽＾* 三 *＾▽＾)Ｏ元気♪</v>
      </c>
    </row>
    <row r="22" spans="2:16" ht="12.75">
      <c r="B22" s="383" t="s">
        <v>156</v>
      </c>
      <c r="C22" s="384" t="s">
        <v>415</v>
      </c>
      <c r="D22" s="385" t="str">
        <f t="shared" si="0"/>
        <v>東かがわ支店</v>
      </c>
      <c r="E22" s="393">
        <v>0.9868055555555556</v>
      </c>
      <c r="F22" s="394">
        <v>0.9805555555555556</v>
      </c>
      <c r="G22" s="394">
        <v>0.9770833333333333</v>
      </c>
      <c r="H22" s="394">
        <v>0.9631944444444445</v>
      </c>
      <c r="I22" s="395">
        <v>0.9666666666666667</v>
      </c>
      <c r="J22" s="396">
        <f t="shared" si="1"/>
        <v>0.22916666666666666</v>
      </c>
      <c r="K22" s="397">
        <f t="shared" si="2"/>
        <v>0.22916666666666666</v>
      </c>
      <c r="L22" s="397">
        <f t="shared" si="3"/>
        <v>0.20833333333333331</v>
      </c>
      <c r="M22" s="397">
        <f t="shared" si="4"/>
        <v>0.20833333333333331</v>
      </c>
      <c r="N22" s="397">
        <f t="shared" si="5"/>
        <v>0.20833333333333331</v>
      </c>
      <c r="O22" s="398">
        <f t="shared" si="6"/>
        <v>1.0833333333333333</v>
      </c>
      <c r="P22" s="392" t="str">
        <f t="shared" si="7"/>
        <v>(o_ △_)o…返事がない､ただのしかばねのようだ</v>
      </c>
    </row>
    <row r="23" spans="2:16" ht="12.75">
      <c r="B23" s="363" t="s">
        <v>165</v>
      </c>
      <c r="C23" s="364" t="s">
        <v>416</v>
      </c>
      <c r="D23" s="402" t="str">
        <f t="shared" si="0"/>
        <v>丸亀支店</v>
      </c>
      <c r="E23" s="393">
        <v>0.8951388888888889</v>
      </c>
      <c r="F23" s="394">
        <v>0.7965277777777778</v>
      </c>
      <c r="G23" s="394">
        <v>0.8881944444444444</v>
      </c>
      <c r="H23" s="394">
        <v>0.7791666666666667</v>
      </c>
      <c r="I23" s="395">
        <v>0.8868055555555556</v>
      </c>
      <c r="J23" s="396">
        <f t="shared" si="1"/>
        <v>0.125</v>
      </c>
      <c r="K23" s="397">
        <f t="shared" si="2"/>
        <v>0.041666666666666664</v>
      </c>
      <c r="L23" s="397">
        <f t="shared" si="3"/>
        <v>0.125</v>
      </c>
      <c r="M23" s="397">
        <f t="shared" si="4"/>
        <v>0.020833333333333332</v>
      </c>
      <c r="N23" s="397">
        <f t="shared" si="5"/>
        <v>0.125</v>
      </c>
      <c r="O23" s="398">
        <f t="shared" si="6"/>
        <v>0.43749999999999994</v>
      </c>
      <c r="P23" s="392" t="str">
        <f t="shared" si="7"/>
        <v>憑かれた・・いや、疲れた</v>
      </c>
    </row>
    <row r="24" spans="2:16" ht="12.75">
      <c r="B24" s="363" t="s">
        <v>183</v>
      </c>
      <c r="C24" s="364" t="s">
        <v>417</v>
      </c>
      <c r="D24" s="402" t="str">
        <f t="shared" si="0"/>
        <v>高松支店</v>
      </c>
      <c r="E24" s="393">
        <v>0.85</v>
      </c>
      <c r="F24" s="394">
        <v>0.7569444444444445</v>
      </c>
      <c r="G24" s="394">
        <v>0.8777777777777778</v>
      </c>
      <c r="H24" s="394">
        <v>0.79375</v>
      </c>
      <c r="I24" s="395">
        <v>0.7631944444444444</v>
      </c>
      <c r="J24" s="396">
        <f t="shared" si="1"/>
        <v>0.08333333333333333</v>
      </c>
      <c r="K24" s="397">
        <f t="shared" si="2"/>
        <v>0</v>
      </c>
      <c r="L24" s="397">
        <f t="shared" si="3"/>
        <v>0.125</v>
      </c>
      <c r="M24" s="397">
        <f t="shared" si="4"/>
        <v>0.041666666666666664</v>
      </c>
      <c r="N24" s="397">
        <f t="shared" si="5"/>
        <v>0</v>
      </c>
      <c r="O24" s="398">
        <f t="shared" si="6"/>
        <v>0.24999999999999997</v>
      </c>
      <c r="P24" s="392" t="str">
        <f t="shared" si="7"/>
        <v>(^ｰ^)お疲れ様でしたぁ～♪</v>
      </c>
    </row>
    <row r="25" spans="2:16" ht="12.75">
      <c r="B25" s="363" t="s">
        <v>172</v>
      </c>
      <c r="C25" s="364" t="s">
        <v>418</v>
      </c>
      <c r="D25" s="402" t="str">
        <f t="shared" si="0"/>
        <v>東かがわ支店</v>
      </c>
      <c r="E25" s="393">
        <v>0.96875</v>
      </c>
      <c r="F25" s="394">
        <v>0.8444444444444444</v>
      </c>
      <c r="G25" s="394">
        <v>0.9506944444444444</v>
      </c>
      <c r="H25" s="394">
        <v>0.8208333333333333</v>
      </c>
      <c r="I25" s="395">
        <v>0.9694444444444444</v>
      </c>
      <c r="J25" s="396">
        <f t="shared" si="1"/>
        <v>0.20833333333333331</v>
      </c>
      <c r="K25" s="397">
        <f t="shared" si="2"/>
        <v>0.08333333333333333</v>
      </c>
      <c r="L25" s="397">
        <f t="shared" si="3"/>
        <v>0.1875</v>
      </c>
      <c r="M25" s="397">
        <f t="shared" si="4"/>
        <v>0.0625</v>
      </c>
      <c r="N25" s="397">
        <f t="shared" si="5"/>
        <v>0.20833333333333331</v>
      </c>
      <c r="O25" s="398">
        <f t="shared" si="6"/>
        <v>0.75</v>
      </c>
      <c r="P25" s="392" t="str">
        <f t="shared" si="7"/>
        <v>p(T◇T)q　休ましてくれっ！！！</v>
      </c>
    </row>
    <row r="26" spans="2:16" ht="13.5" thickBot="1">
      <c r="B26" s="410" t="s">
        <v>171</v>
      </c>
      <c r="C26" s="411" t="s">
        <v>419</v>
      </c>
      <c r="D26" s="409" t="str">
        <f t="shared" si="0"/>
        <v>高松支店</v>
      </c>
      <c r="E26" s="412">
        <v>0.8090277777777778</v>
      </c>
      <c r="F26" s="413">
        <v>0.7784722222222222</v>
      </c>
      <c r="G26" s="413">
        <v>0.7506944444444444</v>
      </c>
      <c r="H26" s="413">
        <v>0.7680555555555556</v>
      </c>
      <c r="I26" s="414">
        <v>0.7784722222222222</v>
      </c>
      <c r="J26" s="415">
        <f t="shared" si="1"/>
        <v>0.041666666666666664</v>
      </c>
      <c r="K26" s="416">
        <f t="shared" si="2"/>
        <v>0.020833333333333332</v>
      </c>
      <c r="L26" s="416">
        <f t="shared" si="3"/>
        <v>0</v>
      </c>
      <c r="M26" s="416">
        <f t="shared" si="4"/>
        <v>0</v>
      </c>
      <c r="N26" s="416">
        <f t="shared" si="5"/>
        <v>0.020833333333333332</v>
      </c>
      <c r="O26" s="417">
        <f t="shared" si="6"/>
        <v>0.08333333333333333</v>
      </c>
      <c r="P26" s="418" t="str">
        <f t="shared" si="7"/>
        <v>元気♪Ｏ(＾▽＾* 三 *＾▽＾)Ｏ元気♪</v>
      </c>
    </row>
    <row r="27" ht="13.5" thickBot="1"/>
    <row r="28" spans="2:4" ht="13.5" thickBot="1">
      <c r="B28" s="419" t="s">
        <v>246</v>
      </c>
      <c r="C28" s="420"/>
      <c r="D28" s="421"/>
    </row>
    <row r="29" spans="2:4" ht="12.75">
      <c r="B29" s="422" t="s">
        <v>247</v>
      </c>
      <c r="C29" s="423"/>
      <c r="D29" s="424">
        <f>SUMIF(D7:D26,"三豊支店",O7:O26)</f>
        <v>1.125</v>
      </c>
    </row>
    <row r="30" spans="2:4" ht="12.75">
      <c r="B30" s="425" t="s">
        <v>248</v>
      </c>
      <c r="C30" s="426"/>
      <c r="D30" s="66">
        <f>SUMIF(D7:D26,"高松支店",O7:O26)/COUNTIF(D7:D26,"高松支店")</f>
        <v>0.15277777777777776</v>
      </c>
    </row>
    <row r="31" spans="2:4" ht="13.5" thickBot="1">
      <c r="B31" s="427" t="s">
        <v>249</v>
      </c>
      <c r="C31" s="400"/>
      <c r="D31" s="428" t="str">
        <f>INDEX(B7:B26,MATCH(MAX(E7:E26),E7:E26,FALSE))</f>
        <v>金田　俊夫</v>
      </c>
    </row>
  </sheetData>
  <mergeCells count="12">
    <mergeCell ref="B29:C29"/>
    <mergeCell ref="B30:C30"/>
    <mergeCell ref="B31:C31"/>
    <mergeCell ref="R3:U3"/>
    <mergeCell ref="S9:U9"/>
    <mergeCell ref="B28:D28"/>
    <mergeCell ref="B5:B6"/>
    <mergeCell ref="C5:C6"/>
    <mergeCell ref="D5:D6"/>
    <mergeCell ref="P5:P6"/>
    <mergeCell ref="E5:I5"/>
    <mergeCell ref="J5:O5"/>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0"/>
  <dimension ref="A1:F62"/>
  <sheetViews>
    <sheetView workbookViewId="0" topLeftCell="A1">
      <selection activeCell="A1" sqref="A1"/>
    </sheetView>
  </sheetViews>
  <sheetFormatPr defaultColWidth="9.00390625" defaultRowHeight="13.5" outlineLevelRow="3"/>
  <cols>
    <col min="1" max="1" width="9.00390625" style="360" bestFit="1" customWidth="1"/>
    <col min="2" max="2" width="13.00390625" style="360" bestFit="1" customWidth="1"/>
    <col min="3" max="3" width="12.375" style="360" bestFit="1" customWidth="1"/>
    <col min="4" max="4" width="9.50390625" style="360" bestFit="1" customWidth="1"/>
    <col min="5" max="6" width="6.50390625" style="360" bestFit="1" customWidth="1"/>
    <col min="7" max="16384" width="9.00390625" style="62" customWidth="1"/>
  </cols>
  <sheetData>
    <row r="1" spans="1:6" ht="12.75">
      <c r="A1" s="429" t="s">
        <v>127</v>
      </c>
      <c r="B1" s="430" t="s">
        <v>128</v>
      </c>
      <c r="C1" s="429" t="s">
        <v>129</v>
      </c>
      <c r="D1" s="429" t="s">
        <v>130</v>
      </c>
      <c r="E1" s="429" t="s">
        <v>220</v>
      </c>
      <c r="F1" s="429" t="s">
        <v>221</v>
      </c>
    </row>
    <row r="2" spans="1:6" ht="12.75" hidden="1" outlineLevel="3">
      <c r="A2" s="364" t="s">
        <v>131</v>
      </c>
      <c r="B2" s="364" t="s">
        <v>132</v>
      </c>
      <c r="C2" s="364" t="s">
        <v>133</v>
      </c>
      <c r="D2" s="431">
        <v>37712</v>
      </c>
      <c r="E2" s="432" t="s">
        <v>420</v>
      </c>
      <c r="F2" s="432" t="s">
        <v>421</v>
      </c>
    </row>
    <row r="3" spans="1:6" ht="12.75" hidden="1" outlineLevel="3">
      <c r="A3" s="364" t="s">
        <v>134</v>
      </c>
      <c r="B3" s="364" t="s">
        <v>132</v>
      </c>
      <c r="C3" s="364" t="s">
        <v>135</v>
      </c>
      <c r="D3" s="431">
        <v>36448</v>
      </c>
      <c r="E3" s="432" t="s">
        <v>420</v>
      </c>
      <c r="F3" s="432" t="s">
        <v>422</v>
      </c>
    </row>
    <row r="4" spans="1:6" ht="12.75" hidden="1" outlineLevel="3">
      <c r="A4" s="433" t="s">
        <v>136</v>
      </c>
      <c r="B4" s="433" t="s">
        <v>132</v>
      </c>
      <c r="C4" s="433" t="s">
        <v>137</v>
      </c>
      <c r="D4" s="434">
        <v>36454</v>
      </c>
      <c r="E4" s="432" t="s">
        <v>420</v>
      </c>
      <c r="F4" s="432" t="s">
        <v>423</v>
      </c>
    </row>
    <row r="5" spans="1:6" ht="12.75" outlineLevel="2" collapsed="1">
      <c r="A5" s="433"/>
      <c r="B5" s="433"/>
      <c r="C5" s="433"/>
      <c r="D5" s="435" t="s">
        <v>138</v>
      </c>
      <c r="E5" s="432">
        <f>SUBTOTAL(3,E2:E4)</f>
        <v>3</v>
      </c>
      <c r="F5" s="432"/>
    </row>
    <row r="6" spans="1:6" ht="12.75" hidden="1" outlineLevel="3">
      <c r="A6" s="433" t="s">
        <v>424</v>
      </c>
      <c r="B6" s="433" t="s">
        <v>132</v>
      </c>
      <c r="C6" s="433" t="s">
        <v>139</v>
      </c>
      <c r="D6" s="434">
        <v>36326</v>
      </c>
      <c r="E6" s="432" t="s">
        <v>421</v>
      </c>
      <c r="F6" s="432" t="s">
        <v>421</v>
      </c>
    </row>
    <row r="7" spans="1:6" ht="12.75" hidden="1" outlineLevel="3">
      <c r="A7" s="364" t="s">
        <v>140</v>
      </c>
      <c r="B7" s="364" t="s">
        <v>132</v>
      </c>
      <c r="C7" s="364" t="s">
        <v>141</v>
      </c>
      <c r="D7" s="431">
        <v>36960</v>
      </c>
      <c r="E7" s="432" t="s">
        <v>421</v>
      </c>
      <c r="F7" s="432" t="s">
        <v>425</v>
      </c>
    </row>
    <row r="8" spans="1:6" ht="12.75" hidden="1" outlineLevel="3">
      <c r="A8" s="364" t="s">
        <v>142</v>
      </c>
      <c r="B8" s="364" t="s">
        <v>132</v>
      </c>
      <c r="C8" s="364" t="s">
        <v>143</v>
      </c>
      <c r="D8" s="431">
        <v>36617</v>
      </c>
      <c r="E8" s="432" t="s">
        <v>421</v>
      </c>
      <c r="F8" s="432" t="s">
        <v>423</v>
      </c>
    </row>
    <row r="9" spans="1:6" ht="12.75" hidden="1" outlineLevel="3">
      <c r="A9" s="433" t="s">
        <v>144</v>
      </c>
      <c r="B9" s="433" t="s">
        <v>132</v>
      </c>
      <c r="C9" s="433" t="s">
        <v>145</v>
      </c>
      <c r="D9" s="434">
        <v>35672</v>
      </c>
      <c r="E9" s="432" t="s">
        <v>421</v>
      </c>
      <c r="F9" s="432" t="s">
        <v>425</v>
      </c>
    </row>
    <row r="10" spans="1:6" ht="12.75" hidden="1" outlineLevel="3">
      <c r="A10" s="364" t="s">
        <v>146</v>
      </c>
      <c r="B10" s="364" t="s">
        <v>132</v>
      </c>
      <c r="C10" s="364" t="s">
        <v>147</v>
      </c>
      <c r="D10" s="431">
        <v>36927</v>
      </c>
      <c r="E10" s="432" t="s">
        <v>421</v>
      </c>
      <c r="F10" s="432" t="s">
        <v>421</v>
      </c>
    </row>
    <row r="11" spans="1:6" ht="12.75" outlineLevel="2" collapsed="1">
      <c r="A11" s="364"/>
      <c r="B11" s="364"/>
      <c r="C11" s="364"/>
      <c r="D11" s="63" t="s">
        <v>148</v>
      </c>
      <c r="E11" s="432">
        <f>SUBTOTAL(3,E6:E10)</f>
        <v>5</v>
      </c>
      <c r="F11" s="432"/>
    </row>
    <row r="12" spans="1:6" ht="12.75" hidden="1" outlineLevel="3">
      <c r="A12" s="433" t="s">
        <v>134</v>
      </c>
      <c r="B12" s="433" t="s">
        <v>132</v>
      </c>
      <c r="C12" s="433" t="s">
        <v>149</v>
      </c>
      <c r="D12" s="434">
        <v>36617</v>
      </c>
      <c r="E12" s="432" t="s">
        <v>422</v>
      </c>
      <c r="F12" s="432" t="s">
        <v>420</v>
      </c>
    </row>
    <row r="13" spans="1:6" ht="12.75" outlineLevel="2" collapsed="1">
      <c r="A13" s="433"/>
      <c r="B13" s="433"/>
      <c r="C13" s="433"/>
      <c r="D13" s="435" t="s">
        <v>150</v>
      </c>
      <c r="E13" s="432">
        <f>SUBTOTAL(3,E12:E12)</f>
        <v>1</v>
      </c>
      <c r="F13" s="432"/>
    </row>
    <row r="14" spans="1:6" ht="12.75" outlineLevel="1">
      <c r="A14" s="433"/>
      <c r="B14" s="436" t="s">
        <v>151</v>
      </c>
      <c r="C14" s="433"/>
      <c r="D14" s="434"/>
      <c r="E14" s="432">
        <f>SUBTOTAL(3,E2:E12)</f>
        <v>9</v>
      </c>
      <c r="F14" s="432"/>
    </row>
    <row r="15" spans="1:6" ht="12.75" hidden="1" outlineLevel="3">
      <c r="A15" s="364" t="s">
        <v>152</v>
      </c>
      <c r="B15" s="364" t="s">
        <v>153</v>
      </c>
      <c r="C15" s="364" t="s">
        <v>154</v>
      </c>
      <c r="D15" s="431">
        <v>37736</v>
      </c>
      <c r="E15" s="432" t="s">
        <v>425</v>
      </c>
      <c r="F15" s="432" t="s">
        <v>420</v>
      </c>
    </row>
    <row r="16" spans="1:6" ht="12.75" hidden="1" outlineLevel="3">
      <c r="A16" s="433" t="s">
        <v>155</v>
      </c>
      <c r="B16" s="433" t="s">
        <v>153</v>
      </c>
      <c r="C16" s="433" t="s">
        <v>156</v>
      </c>
      <c r="D16" s="434">
        <v>37530</v>
      </c>
      <c r="E16" s="432" t="s">
        <v>425</v>
      </c>
      <c r="F16" s="432" t="s">
        <v>421</v>
      </c>
    </row>
    <row r="17" spans="1:6" ht="12.75" hidden="1" outlineLevel="3">
      <c r="A17" s="433" t="s">
        <v>157</v>
      </c>
      <c r="B17" s="433" t="s">
        <v>153</v>
      </c>
      <c r="C17" s="433" t="s">
        <v>158</v>
      </c>
      <c r="D17" s="434">
        <v>37427</v>
      </c>
      <c r="E17" s="432" t="s">
        <v>425</v>
      </c>
      <c r="F17" s="432" t="s">
        <v>420</v>
      </c>
    </row>
    <row r="18" spans="1:6" ht="12.75" hidden="1" outlineLevel="3">
      <c r="A18" s="364" t="s">
        <v>159</v>
      </c>
      <c r="B18" s="364" t="s">
        <v>153</v>
      </c>
      <c r="C18" s="364" t="s">
        <v>160</v>
      </c>
      <c r="D18" s="431">
        <v>37712</v>
      </c>
      <c r="E18" s="432" t="s">
        <v>425</v>
      </c>
      <c r="F18" s="432" t="s">
        <v>425</v>
      </c>
    </row>
    <row r="19" spans="1:6" ht="12.75" outlineLevel="2" collapsed="1">
      <c r="A19" s="364"/>
      <c r="B19" s="364"/>
      <c r="C19" s="364"/>
      <c r="D19" s="63" t="s">
        <v>161</v>
      </c>
      <c r="E19" s="432">
        <f>SUBTOTAL(3,E15:E18)</f>
        <v>4</v>
      </c>
      <c r="F19" s="432"/>
    </row>
    <row r="20" spans="1:6" ht="12.75" hidden="1" outlineLevel="3">
      <c r="A20" s="364" t="s">
        <v>162</v>
      </c>
      <c r="B20" s="364" t="s">
        <v>153</v>
      </c>
      <c r="C20" s="364" t="s">
        <v>163</v>
      </c>
      <c r="D20" s="431">
        <v>36488</v>
      </c>
      <c r="E20" s="432" t="s">
        <v>420</v>
      </c>
      <c r="F20" s="432" t="s">
        <v>421</v>
      </c>
    </row>
    <row r="21" spans="1:6" ht="12.75" hidden="1" outlineLevel="3">
      <c r="A21" s="364" t="s">
        <v>164</v>
      </c>
      <c r="B21" s="364" t="s">
        <v>153</v>
      </c>
      <c r="C21" s="364" t="s">
        <v>165</v>
      </c>
      <c r="D21" s="431">
        <v>36069</v>
      </c>
      <c r="E21" s="432" t="s">
        <v>420</v>
      </c>
      <c r="F21" s="432" t="s">
        <v>420</v>
      </c>
    </row>
    <row r="22" spans="1:6" ht="12.75" hidden="1" outlineLevel="3">
      <c r="A22" s="433" t="s">
        <v>152</v>
      </c>
      <c r="B22" s="433" t="s">
        <v>153</v>
      </c>
      <c r="C22" s="433" t="s">
        <v>166</v>
      </c>
      <c r="D22" s="434">
        <v>37137</v>
      </c>
      <c r="E22" s="432" t="s">
        <v>420</v>
      </c>
      <c r="F22" s="432" t="s">
        <v>425</v>
      </c>
    </row>
    <row r="23" spans="1:6" ht="12.75" hidden="1" outlineLevel="3">
      <c r="A23" s="433" t="s">
        <v>159</v>
      </c>
      <c r="B23" s="433" t="s">
        <v>153</v>
      </c>
      <c r="C23" s="433" t="s">
        <v>167</v>
      </c>
      <c r="D23" s="434">
        <v>37712</v>
      </c>
      <c r="E23" s="432" t="s">
        <v>420</v>
      </c>
      <c r="F23" s="432" t="s">
        <v>420</v>
      </c>
    </row>
    <row r="24" spans="1:6" ht="12.75" outlineLevel="2" collapsed="1">
      <c r="A24" s="433"/>
      <c r="B24" s="433"/>
      <c r="C24" s="433"/>
      <c r="D24" s="435" t="s">
        <v>138</v>
      </c>
      <c r="E24" s="432">
        <f>SUBTOTAL(3,E20:E23)</f>
        <v>4</v>
      </c>
      <c r="F24" s="432"/>
    </row>
    <row r="25" spans="1:6" ht="12.75" hidden="1" outlineLevel="3">
      <c r="A25" s="364" t="s">
        <v>168</v>
      </c>
      <c r="B25" s="364" t="s">
        <v>153</v>
      </c>
      <c r="C25" s="364" t="s">
        <v>169</v>
      </c>
      <c r="D25" s="431">
        <v>37026</v>
      </c>
      <c r="E25" s="432" t="s">
        <v>421</v>
      </c>
      <c r="F25" s="432" t="s">
        <v>421</v>
      </c>
    </row>
    <row r="26" spans="1:6" ht="12.75" hidden="1" outlineLevel="3">
      <c r="A26" s="433" t="s">
        <v>170</v>
      </c>
      <c r="B26" s="433" t="s">
        <v>153</v>
      </c>
      <c r="C26" s="433" t="s">
        <v>171</v>
      </c>
      <c r="D26" s="434">
        <v>34790</v>
      </c>
      <c r="E26" s="432" t="s">
        <v>421</v>
      </c>
      <c r="F26" s="432" t="s">
        <v>421</v>
      </c>
    </row>
    <row r="27" spans="1:6" ht="12.75" hidden="1" outlineLevel="3">
      <c r="A27" s="364" t="s">
        <v>170</v>
      </c>
      <c r="B27" s="364" t="s">
        <v>153</v>
      </c>
      <c r="C27" s="364" t="s">
        <v>172</v>
      </c>
      <c r="D27" s="431">
        <v>36556</v>
      </c>
      <c r="E27" s="432" t="s">
        <v>421</v>
      </c>
      <c r="F27" s="432" t="s">
        <v>420</v>
      </c>
    </row>
    <row r="28" spans="1:6" ht="12.75" hidden="1" outlineLevel="3">
      <c r="A28" s="364" t="s">
        <v>173</v>
      </c>
      <c r="B28" s="364" t="s">
        <v>153</v>
      </c>
      <c r="C28" s="364" t="s">
        <v>174</v>
      </c>
      <c r="D28" s="431">
        <v>36636</v>
      </c>
      <c r="E28" s="432" t="s">
        <v>421</v>
      </c>
      <c r="F28" s="432" t="s">
        <v>423</v>
      </c>
    </row>
    <row r="29" spans="1:6" ht="12.75" hidden="1" outlineLevel="3">
      <c r="A29" s="433" t="s">
        <v>175</v>
      </c>
      <c r="B29" s="433" t="s">
        <v>153</v>
      </c>
      <c r="C29" s="433" t="s">
        <v>176</v>
      </c>
      <c r="D29" s="434">
        <v>38801</v>
      </c>
      <c r="E29" s="432" t="s">
        <v>421</v>
      </c>
      <c r="F29" s="432" t="s">
        <v>425</v>
      </c>
    </row>
    <row r="30" spans="1:6" ht="12.75" outlineLevel="2" collapsed="1">
      <c r="A30" s="433"/>
      <c r="B30" s="433"/>
      <c r="C30" s="433"/>
      <c r="D30" s="435" t="s">
        <v>148</v>
      </c>
      <c r="E30" s="432">
        <f>SUBTOTAL(3,E25:E29)</f>
        <v>5</v>
      </c>
      <c r="F30" s="432"/>
    </row>
    <row r="31" spans="1:6" ht="12.75" hidden="1" outlineLevel="3">
      <c r="A31" s="433" t="s">
        <v>177</v>
      </c>
      <c r="B31" s="433" t="s">
        <v>153</v>
      </c>
      <c r="C31" s="433" t="s">
        <v>178</v>
      </c>
      <c r="D31" s="434">
        <v>36982</v>
      </c>
      <c r="E31" s="432" t="s">
        <v>423</v>
      </c>
      <c r="F31" s="432" t="s">
        <v>423</v>
      </c>
    </row>
    <row r="32" spans="1:6" ht="12.75" hidden="1" outlineLevel="3">
      <c r="A32" s="433" t="s">
        <v>179</v>
      </c>
      <c r="B32" s="433" t="s">
        <v>153</v>
      </c>
      <c r="C32" s="433" t="s">
        <v>180</v>
      </c>
      <c r="D32" s="434">
        <v>36109</v>
      </c>
      <c r="E32" s="432" t="s">
        <v>423</v>
      </c>
      <c r="F32" s="432" t="s">
        <v>420</v>
      </c>
    </row>
    <row r="33" spans="1:6" ht="12.75" outlineLevel="2" collapsed="1">
      <c r="A33" s="433"/>
      <c r="B33" s="433"/>
      <c r="C33" s="433"/>
      <c r="D33" s="435" t="s">
        <v>181</v>
      </c>
      <c r="E33" s="432">
        <f>SUBTOTAL(3,E31:E32)</f>
        <v>2</v>
      </c>
      <c r="F33" s="432"/>
    </row>
    <row r="34" spans="1:6" ht="12.75" hidden="1" outlineLevel="3">
      <c r="A34" s="364" t="s">
        <v>182</v>
      </c>
      <c r="B34" s="364" t="s">
        <v>153</v>
      </c>
      <c r="C34" s="364" t="s">
        <v>183</v>
      </c>
      <c r="D34" s="431">
        <v>37437</v>
      </c>
      <c r="E34" s="432" t="s">
        <v>422</v>
      </c>
      <c r="F34" s="432" t="s">
        <v>420</v>
      </c>
    </row>
    <row r="35" spans="1:6" ht="12.75" outlineLevel="2" collapsed="1">
      <c r="A35" s="364"/>
      <c r="B35" s="364"/>
      <c r="C35" s="364"/>
      <c r="D35" s="63" t="s">
        <v>150</v>
      </c>
      <c r="E35" s="432">
        <f>SUBTOTAL(3,E34:E34)</f>
        <v>1</v>
      </c>
      <c r="F35" s="432"/>
    </row>
    <row r="36" spans="1:6" ht="12.75" outlineLevel="1">
      <c r="A36" s="364"/>
      <c r="B36" s="64" t="s">
        <v>184</v>
      </c>
      <c r="C36" s="364"/>
      <c r="D36" s="431"/>
      <c r="E36" s="432">
        <f>SUBTOTAL(3,E15:E34)</f>
        <v>16</v>
      </c>
      <c r="F36" s="432"/>
    </row>
    <row r="37" spans="1:6" ht="12.75" hidden="1" outlineLevel="3">
      <c r="A37" s="364" t="s">
        <v>185</v>
      </c>
      <c r="B37" s="364" t="s">
        <v>186</v>
      </c>
      <c r="C37" s="364" t="s">
        <v>187</v>
      </c>
      <c r="D37" s="431">
        <v>37935</v>
      </c>
      <c r="E37" s="432" t="s">
        <v>425</v>
      </c>
      <c r="F37" s="432" t="s">
        <v>421</v>
      </c>
    </row>
    <row r="38" spans="1:6" ht="12.75" hidden="1" outlineLevel="3">
      <c r="A38" s="433" t="s">
        <v>188</v>
      </c>
      <c r="B38" s="433" t="s">
        <v>186</v>
      </c>
      <c r="C38" s="433" t="s">
        <v>189</v>
      </c>
      <c r="D38" s="434">
        <v>38443</v>
      </c>
      <c r="E38" s="432" t="s">
        <v>425</v>
      </c>
      <c r="F38" s="432" t="s">
        <v>421</v>
      </c>
    </row>
    <row r="39" spans="1:6" ht="12.75" hidden="1" outlineLevel="3">
      <c r="A39" s="433" t="s">
        <v>190</v>
      </c>
      <c r="B39" s="433" t="s">
        <v>186</v>
      </c>
      <c r="C39" s="433" t="s">
        <v>191</v>
      </c>
      <c r="D39" s="434">
        <v>36861</v>
      </c>
      <c r="E39" s="432" t="s">
        <v>425</v>
      </c>
      <c r="F39" s="432" t="s">
        <v>420</v>
      </c>
    </row>
    <row r="40" spans="1:6" ht="12.75" outlineLevel="2" collapsed="1">
      <c r="A40" s="433"/>
      <c r="B40" s="433"/>
      <c r="C40" s="433"/>
      <c r="D40" s="435" t="s">
        <v>161</v>
      </c>
      <c r="E40" s="432">
        <f>SUBTOTAL(3,E37:E39)</f>
        <v>3</v>
      </c>
      <c r="F40" s="432"/>
    </row>
    <row r="41" spans="1:6" ht="12.75" hidden="1" outlineLevel="3">
      <c r="A41" s="433" t="s">
        <v>192</v>
      </c>
      <c r="B41" s="433" t="s">
        <v>186</v>
      </c>
      <c r="C41" s="433" t="s">
        <v>193</v>
      </c>
      <c r="D41" s="434">
        <v>36008</v>
      </c>
      <c r="E41" s="432" t="s">
        <v>420</v>
      </c>
      <c r="F41" s="432" t="s">
        <v>421</v>
      </c>
    </row>
    <row r="42" spans="1:6" ht="12.75" hidden="1" outlineLevel="3">
      <c r="A42" s="364" t="s">
        <v>194</v>
      </c>
      <c r="B42" s="364" t="s">
        <v>186</v>
      </c>
      <c r="C42" s="364" t="s">
        <v>195</v>
      </c>
      <c r="D42" s="431">
        <v>37072</v>
      </c>
      <c r="E42" s="432" t="s">
        <v>420</v>
      </c>
      <c r="F42" s="432" t="s">
        <v>422</v>
      </c>
    </row>
    <row r="43" spans="1:6" ht="12.75" outlineLevel="2" collapsed="1">
      <c r="A43" s="364"/>
      <c r="B43" s="364"/>
      <c r="C43" s="364"/>
      <c r="D43" s="63" t="s">
        <v>138</v>
      </c>
      <c r="E43" s="432">
        <f>SUBTOTAL(3,E41:E42)</f>
        <v>2</v>
      </c>
      <c r="F43" s="432"/>
    </row>
    <row r="44" spans="1:6" ht="12.75" hidden="1" outlineLevel="3">
      <c r="A44" s="364" t="s">
        <v>196</v>
      </c>
      <c r="B44" s="364" t="s">
        <v>186</v>
      </c>
      <c r="C44" s="364" t="s">
        <v>197</v>
      </c>
      <c r="D44" s="431">
        <v>36982</v>
      </c>
      <c r="E44" s="432" t="s">
        <v>421</v>
      </c>
      <c r="F44" s="432" t="s">
        <v>425</v>
      </c>
    </row>
    <row r="45" spans="1:6" ht="12.75" hidden="1" outlineLevel="3">
      <c r="A45" s="433" t="s">
        <v>198</v>
      </c>
      <c r="B45" s="433" t="s">
        <v>186</v>
      </c>
      <c r="C45" s="433" t="s">
        <v>199</v>
      </c>
      <c r="D45" s="434">
        <v>38637</v>
      </c>
      <c r="E45" s="432" t="s">
        <v>421</v>
      </c>
      <c r="F45" s="432" t="s">
        <v>420</v>
      </c>
    </row>
    <row r="46" spans="1:6" ht="12.75" outlineLevel="2" collapsed="1">
      <c r="A46" s="433"/>
      <c r="B46" s="433"/>
      <c r="C46" s="433"/>
      <c r="D46" s="435" t="s">
        <v>148</v>
      </c>
      <c r="E46" s="432">
        <f>SUBTOTAL(3,E44:E45)</f>
        <v>2</v>
      </c>
      <c r="F46" s="432"/>
    </row>
    <row r="47" spans="1:6" ht="12.75" hidden="1" outlineLevel="3">
      <c r="A47" s="364" t="s">
        <v>200</v>
      </c>
      <c r="B47" s="364" t="s">
        <v>186</v>
      </c>
      <c r="C47" s="364" t="s">
        <v>201</v>
      </c>
      <c r="D47" s="431">
        <v>37827</v>
      </c>
      <c r="E47" s="432" t="s">
        <v>423</v>
      </c>
      <c r="F47" s="432" t="s">
        <v>420</v>
      </c>
    </row>
    <row r="48" spans="1:6" ht="12.75" hidden="1" outlineLevel="3">
      <c r="A48" s="433" t="s">
        <v>202</v>
      </c>
      <c r="B48" s="433" t="s">
        <v>186</v>
      </c>
      <c r="C48" s="433" t="s">
        <v>203</v>
      </c>
      <c r="D48" s="434">
        <v>37773</v>
      </c>
      <c r="E48" s="432" t="s">
        <v>423</v>
      </c>
      <c r="F48" s="432" t="s">
        <v>420</v>
      </c>
    </row>
    <row r="49" spans="1:6" ht="12.75" outlineLevel="2" collapsed="1">
      <c r="A49" s="433"/>
      <c r="B49" s="433"/>
      <c r="C49" s="433"/>
      <c r="D49" s="435" t="s">
        <v>181</v>
      </c>
      <c r="E49" s="432">
        <f>SUBTOTAL(3,E47:E48)</f>
        <v>2</v>
      </c>
      <c r="F49" s="432"/>
    </row>
    <row r="50" spans="1:6" ht="12.75" outlineLevel="1">
      <c r="A50" s="433"/>
      <c r="B50" s="437" t="s">
        <v>204</v>
      </c>
      <c r="C50" s="433"/>
      <c r="D50" s="434"/>
      <c r="E50" s="432">
        <f>SUBTOTAL(3,E37:E48)</f>
        <v>9</v>
      </c>
      <c r="F50" s="432"/>
    </row>
    <row r="51" spans="1:6" ht="12.75" hidden="1" outlineLevel="3">
      <c r="A51" s="433" t="s">
        <v>205</v>
      </c>
      <c r="B51" s="433" t="s">
        <v>206</v>
      </c>
      <c r="C51" s="433" t="s">
        <v>207</v>
      </c>
      <c r="D51" s="434">
        <v>37565</v>
      </c>
      <c r="E51" s="432" t="s">
        <v>420</v>
      </c>
      <c r="F51" s="432" t="s">
        <v>420</v>
      </c>
    </row>
    <row r="52" spans="1:6" ht="12.75" hidden="1" outlineLevel="3">
      <c r="A52" s="364" t="s">
        <v>208</v>
      </c>
      <c r="B52" s="364" t="s">
        <v>206</v>
      </c>
      <c r="C52" s="364" t="s">
        <v>209</v>
      </c>
      <c r="D52" s="431">
        <v>38687</v>
      </c>
      <c r="E52" s="432" t="s">
        <v>420</v>
      </c>
      <c r="F52" s="432" t="s">
        <v>421</v>
      </c>
    </row>
    <row r="53" spans="1:6" ht="12.75" outlineLevel="2" collapsed="1">
      <c r="A53" s="364"/>
      <c r="B53" s="364"/>
      <c r="C53" s="364"/>
      <c r="D53" s="63" t="s">
        <v>138</v>
      </c>
      <c r="E53" s="432">
        <f>SUBTOTAL(3,E51:E52)</f>
        <v>2</v>
      </c>
      <c r="F53" s="432"/>
    </row>
    <row r="54" spans="1:6" ht="12.75" hidden="1" outlineLevel="3">
      <c r="A54" s="433" t="s">
        <v>210</v>
      </c>
      <c r="B54" s="433" t="s">
        <v>206</v>
      </c>
      <c r="C54" s="433" t="s">
        <v>211</v>
      </c>
      <c r="D54" s="434">
        <v>36636</v>
      </c>
      <c r="E54" s="432" t="s">
        <v>421</v>
      </c>
      <c r="F54" s="432" t="s">
        <v>425</v>
      </c>
    </row>
    <row r="55" spans="1:6" ht="12.75" hidden="1" outlineLevel="3">
      <c r="A55" s="364" t="s">
        <v>212</v>
      </c>
      <c r="B55" s="364" t="s">
        <v>206</v>
      </c>
      <c r="C55" s="364" t="s">
        <v>213</v>
      </c>
      <c r="D55" s="431">
        <v>35521</v>
      </c>
      <c r="E55" s="432" t="s">
        <v>421</v>
      </c>
      <c r="F55" s="432" t="s">
        <v>420</v>
      </c>
    </row>
    <row r="56" spans="1:6" ht="12.75" hidden="1" outlineLevel="3">
      <c r="A56" s="433" t="s">
        <v>208</v>
      </c>
      <c r="B56" s="433" t="s">
        <v>206</v>
      </c>
      <c r="C56" s="433" t="s">
        <v>214</v>
      </c>
      <c r="D56" s="434">
        <v>34520</v>
      </c>
      <c r="E56" s="432" t="s">
        <v>421</v>
      </c>
      <c r="F56" s="432" t="s">
        <v>421</v>
      </c>
    </row>
    <row r="57" spans="1:6" ht="12.75" outlineLevel="2" collapsed="1">
      <c r="A57" s="433"/>
      <c r="B57" s="433"/>
      <c r="C57" s="433"/>
      <c r="D57" s="435" t="s">
        <v>148</v>
      </c>
      <c r="E57" s="432">
        <f>SUBTOTAL(3,E54:E56)</f>
        <v>3</v>
      </c>
      <c r="F57" s="432"/>
    </row>
    <row r="58" spans="1:6" ht="12.75" hidden="1" outlineLevel="3">
      <c r="A58" s="364" t="s">
        <v>210</v>
      </c>
      <c r="B58" s="364" t="s">
        <v>206</v>
      </c>
      <c r="C58" s="364" t="s">
        <v>215</v>
      </c>
      <c r="D58" s="431">
        <v>38565</v>
      </c>
      <c r="E58" s="432" t="s">
        <v>423</v>
      </c>
      <c r="F58" s="432" t="s">
        <v>423</v>
      </c>
    </row>
    <row r="59" spans="1:6" ht="12.75" hidden="1" outlineLevel="3">
      <c r="A59" s="433" t="s">
        <v>216</v>
      </c>
      <c r="B59" s="433" t="s">
        <v>206</v>
      </c>
      <c r="C59" s="433" t="s">
        <v>217</v>
      </c>
      <c r="D59" s="434">
        <v>38768</v>
      </c>
      <c r="E59" s="432" t="s">
        <v>423</v>
      </c>
      <c r="F59" s="432" t="s">
        <v>423</v>
      </c>
    </row>
    <row r="60" spans="1:6" ht="12.75" outlineLevel="2" collapsed="1">
      <c r="A60" s="438"/>
      <c r="B60" s="438"/>
      <c r="C60" s="438"/>
      <c r="D60" s="439" t="s">
        <v>181</v>
      </c>
      <c r="E60" s="440">
        <f>SUBTOTAL(3,E58:E59)</f>
        <v>2</v>
      </c>
      <c r="F60" s="440"/>
    </row>
    <row r="61" spans="1:6" ht="12.75" outlineLevel="1">
      <c r="A61" s="438"/>
      <c r="B61" s="441" t="s">
        <v>218</v>
      </c>
      <c r="C61" s="438"/>
      <c r="D61" s="442"/>
      <c r="E61" s="440">
        <f>SUBTOTAL(3,E51:E59)</f>
        <v>7</v>
      </c>
      <c r="F61" s="440"/>
    </row>
    <row r="62" spans="1:6" ht="12.75">
      <c r="A62" s="438"/>
      <c r="B62" s="441" t="s">
        <v>219</v>
      </c>
      <c r="C62" s="438"/>
      <c r="D62" s="442"/>
      <c r="E62" s="440">
        <f>SUBTOTAL(3,E2:E59)</f>
        <v>41</v>
      </c>
      <c r="F62" s="440"/>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K42"/>
  <sheetViews>
    <sheetView workbookViewId="0" topLeftCell="A1">
      <selection activeCell="A1" sqref="A1"/>
    </sheetView>
  </sheetViews>
  <sheetFormatPr defaultColWidth="9.00390625" defaultRowHeight="13.5"/>
  <cols>
    <col min="1" max="1" width="5.625" style="62" customWidth="1"/>
    <col min="2" max="2" width="9.00390625" style="62" customWidth="1"/>
    <col min="3" max="3" width="13.00390625" style="62" customWidth="1"/>
    <col min="4" max="4" width="12.375" style="62" customWidth="1"/>
    <col min="5" max="5" width="10.625" style="62" customWidth="1"/>
    <col min="6" max="8" width="5.625" style="62" customWidth="1"/>
    <col min="9" max="9" width="14.625" style="62" customWidth="1"/>
    <col min="10" max="10" width="14.625" style="38" customWidth="1"/>
    <col min="11" max="11" width="4.625" style="62" customWidth="1"/>
    <col min="12" max="16384" width="9.00390625" style="62" customWidth="1"/>
  </cols>
  <sheetData>
    <row r="1" ht="12.75">
      <c r="A1" s="360" t="s">
        <v>251</v>
      </c>
    </row>
    <row r="2" spans="2:9" ht="13.5" thickBot="1">
      <c r="B2" s="62" t="s">
        <v>222</v>
      </c>
      <c r="I2" s="62" t="s">
        <v>223</v>
      </c>
    </row>
    <row r="3" spans="2:11" ht="12.75">
      <c r="B3" s="429" t="s">
        <v>127</v>
      </c>
      <c r="C3" s="429" t="s">
        <v>128</v>
      </c>
      <c r="D3" s="429" t="s">
        <v>129</v>
      </c>
      <c r="E3" s="429" t="s">
        <v>130</v>
      </c>
      <c r="F3" s="429" t="s">
        <v>220</v>
      </c>
      <c r="G3" s="429" t="s">
        <v>221</v>
      </c>
      <c r="I3" s="443" t="s">
        <v>426</v>
      </c>
      <c r="J3" s="444" t="s">
        <v>138</v>
      </c>
      <c r="K3" s="445">
        <v>3</v>
      </c>
    </row>
    <row r="4" spans="2:11" ht="12.75">
      <c r="B4" s="446" t="s">
        <v>164</v>
      </c>
      <c r="C4" s="446" t="s">
        <v>153</v>
      </c>
      <c r="D4" s="446" t="s">
        <v>165</v>
      </c>
      <c r="E4" s="447">
        <v>36069</v>
      </c>
      <c r="F4" s="432" t="s">
        <v>420</v>
      </c>
      <c r="G4" s="432" t="s">
        <v>420</v>
      </c>
      <c r="I4" s="448"/>
      <c r="J4" s="449" t="s">
        <v>148</v>
      </c>
      <c r="K4" s="373">
        <v>5</v>
      </c>
    </row>
    <row r="5" spans="2:11" ht="12.75">
      <c r="B5" s="446" t="s">
        <v>162</v>
      </c>
      <c r="C5" s="446" t="s">
        <v>153</v>
      </c>
      <c r="D5" s="446" t="s">
        <v>163</v>
      </c>
      <c r="E5" s="447">
        <v>36488</v>
      </c>
      <c r="F5" s="432" t="s">
        <v>420</v>
      </c>
      <c r="G5" s="432" t="s">
        <v>421</v>
      </c>
      <c r="I5" s="448"/>
      <c r="J5" s="450" t="s">
        <v>150</v>
      </c>
      <c r="K5" s="373">
        <v>1</v>
      </c>
    </row>
    <row r="6" spans="2:11" ht="13.5" thickBot="1">
      <c r="B6" s="451" t="s">
        <v>152</v>
      </c>
      <c r="C6" s="451" t="s">
        <v>153</v>
      </c>
      <c r="D6" s="451" t="s">
        <v>166</v>
      </c>
      <c r="E6" s="452">
        <v>37137</v>
      </c>
      <c r="F6" s="432" t="s">
        <v>420</v>
      </c>
      <c r="G6" s="432" t="s">
        <v>425</v>
      </c>
      <c r="I6" s="453"/>
      <c r="J6" s="454" t="s">
        <v>100</v>
      </c>
      <c r="K6" s="455">
        <v>9</v>
      </c>
    </row>
    <row r="7" spans="2:11" ht="12.75">
      <c r="B7" s="451" t="s">
        <v>157</v>
      </c>
      <c r="C7" s="451" t="s">
        <v>153</v>
      </c>
      <c r="D7" s="451" t="s">
        <v>158</v>
      </c>
      <c r="E7" s="452">
        <v>37427</v>
      </c>
      <c r="F7" s="432" t="s">
        <v>976</v>
      </c>
      <c r="G7" s="432" t="s">
        <v>977</v>
      </c>
      <c r="I7" s="456" t="s">
        <v>978</v>
      </c>
      <c r="J7" s="457" t="s">
        <v>161</v>
      </c>
      <c r="K7" s="445">
        <v>4</v>
      </c>
    </row>
    <row r="8" spans="2:11" ht="12.75">
      <c r="B8" s="451" t="s">
        <v>155</v>
      </c>
      <c r="C8" s="451" t="s">
        <v>153</v>
      </c>
      <c r="D8" s="451" t="s">
        <v>156</v>
      </c>
      <c r="E8" s="452">
        <v>37530</v>
      </c>
      <c r="F8" s="432" t="s">
        <v>976</v>
      </c>
      <c r="G8" s="432" t="s">
        <v>979</v>
      </c>
      <c r="I8" s="458"/>
      <c r="J8" s="450" t="s">
        <v>138</v>
      </c>
      <c r="K8" s="373">
        <v>4</v>
      </c>
    </row>
    <row r="9" spans="2:11" ht="12.75">
      <c r="B9" s="451" t="s">
        <v>159</v>
      </c>
      <c r="C9" s="451" t="s">
        <v>153</v>
      </c>
      <c r="D9" s="451" t="s">
        <v>167</v>
      </c>
      <c r="E9" s="452">
        <v>37712</v>
      </c>
      <c r="F9" s="432" t="s">
        <v>977</v>
      </c>
      <c r="G9" s="432" t="s">
        <v>977</v>
      </c>
      <c r="I9" s="458"/>
      <c r="J9" s="450" t="s">
        <v>148</v>
      </c>
      <c r="K9" s="373">
        <v>5</v>
      </c>
    </row>
    <row r="10" spans="2:11" ht="12.75">
      <c r="B10" s="446" t="s">
        <v>159</v>
      </c>
      <c r="C10" s="446" t="s">
        <v>153</v>
      </c>
      <c r="D10" s="446" t="s">
        <v>160</v>
      </c>
      <c r="E10" s="447">
        <v>37712</v>
      </c>
      <c r="F10" s="432" t="s">
        <v>976</v>
      </c>
      <c r="G10" s="432" t="s">
        <v>976</v>
      </c>
      <c r="I10" s="458"/>
      <c r="J10" s="450" t="s">
        <v>181</v>
      </c>
      <c r="K10" s="373">
        <v>2</v>
      </c>
    </row>
    <row r="11" spans="2:11" ht="12.75">
      <c r="B11" s="446" t="s">
        <v>152</v>
      </c>
      <c r="C11" s="446" t="s">
        <v>153</v>
      </c>
      <c r="D11" s="446" t="s">
        <v>154</v>
      </c>
      <c r="E11" s="447">
        <v>37736</v>
      </c>
      <c r="F11" s="432" t="s">
        <v>976</v>
      </c>
      <c r="G11" s="432" t="s">
        <v>977</v>
      </c>
      <c r="I11" s="458"/>
      <c r="J11" s="449" t="s">
        <v>150</v>
      </c>
      <c r="K11" s="373">
        <v>1</v>
      </c>
    </row>
    <row r="12" spans="2:11" ht="13.5" thickBot="1">
      <c r="B12"/>
      <c r="C12"/>
      <c r="D12"/>
      <c r="E12"/>
      <c r="F12"/>
      <c r="G12"/>
      <c r="I12" s="459"/>
      <c r="J12" s="460" t="s">
        <v>100</v>
      </c>
      <c r="K12" s="428">
        <v>16</v>
      </c>
    </row>
    <row r="13" spans="2:11" ht="12.75">
      <c r="B13"/>
      <c r="C13"/>
      <c r="D13"/>
      <c r="E13"/>
      <c r="F13"/>
      <c r="G13"/>
      <c r="I13" s="461" t="s">
        <v>980</v>
      </c>
      <c r="J13" s="444" t="s">
        <v>161</v>
      </c>
      <c r="K13" s="445">
        <v>3</v>
      </c>
    </row>
    <row r="14" spans="2:11" ht="12.75">
      <c r="B14" s="462"/>
      <c r="C14" s="462"/>
      <c r="D14" s="462"/>
      <c r="E14" s="462"/>
      <c r="F14"/>
      <c r="G14" s="462"/>
      <c r="I14" s="463"/>
      <c r="J14" s="449" t="s">
        <v>138</v>
      </c>
      <c r="K14" s="373">
        <v>2</v>
      </c>
    </row>
    <row r="15" spans="2:11" ht="12.75">
      <c r="B15" s="462"/>
      <c r="C15" s="462"/>
      <c r="D15" s="462"/>
      <c r="E15" s="462"/>
      <c r="F15"/>
      <c r="G15" s="462"/>
      <c r="I15" s="463"/>
      <c r="J15" s="450" t="s">
        <v>148</v>
      </c>
      <c r="K15" s="373">
        <v>2</v>
      </c>
    </row>
    <row r="16" spans="2:11" ht="12.75">
      <c r="B16" s="462"/>
      <c r="C16" s="462"/>
      <c r="D16" s="462"/>
      <c r="E16" s="462"/>
      <c r="F16"/>
      <c r="G16" s="462"/>
      <c r="I16" s="463"/>
      <c r="J16" s="450" t="s">
        <v>181</v>
      </c>
      <c r="K16" s="373">
        <v>2</v>
      </c>
    </row>
    <row r="17" spans="2:11" ht="13.5" thickBot="1">
      <c r="B17" s="462" t="s">
        <v>224</v>
      </c>
      <c r="C17" s="462"/>
      <c r="D17" s="462"/>
      <c r="E17" s="462"/>
      <c r="F17"/>
      <c r="G17" s="462"/>
      <c r="I17" s="464"/>
      <c r="J17" s="460" t="s">
        <v>100</v>
      </c>
      <c r="K17" s="428">
        <v>9</v>
      </c>
    </row>
    <row r="18" spans="2:11" ht="12.75">
      <c r="B18" s="429" t="s">
        <v>130</v>
      </c>
      <c r="C18" s="429" t="s">
        <v>130</v>
      </c>
      <c r="D18" s="429" t="s">
        <v>220</v>
      </c>
      <c r="E18" s="429" t="s">
        <v>221</v>
      </c>
      <c r="F18"/>
      <c r="G18"/>
      <c r="I18" s="461" t="s">
        <v>427</v>
      </c>
      <c r="J18" s="457" t="s">
        <v>138</v>
      </c>
      <c r="K18" s="445">
        <v>2</v>
      </c>
    </row>
    <row r="19" spans="2:11" ht="12.75">
      <c r="B19" s="462" t="s">
        <v>428</v>
      </c>
      <c r="C19" s="462" t="s">
        <v>429</v>
      </c>
      <c r="D19" s="462" t="s">
        <v>425</v>
      </c>
      <c r="E19" s="462"/>
      <c r="F19"/>
      <c r="G19"/>
      <c r="I19" s="463"/>
      <c r="J19" s="450" t="s">
        <v>148</v>
      </c>
      <c r="K19" s="373">
        <v>3</v>
      </c>
    </row>
    <row r="20" spans="2:11" ht="12.75">
      <c r="B20" s="462" t="s">
        <v>428</v>
      </c>
      <c r="C20" s="462" t="s">
        <v>429</v>
      </c>
      <c r="D20" s="462" t="s">
        <v>420</v>
      </c>
      <c r="E20" s="462"/>
      <c r="F20"/>
      <c r="G20"/>
      <c r="I20" s="463"/>
      <c r="J20" s="450" t="s">
        <v>181</v>
      </c>
      <c r="K20" s="373">
        <v>2</v>
      </c>
    </row>
    <row r="21" spans="2:11" ht="13.5" thickBot="1">
      <c r="B21" s="462" t="s">
        <v>428</v>
      </c>
      <c r="C21" s="462" t="s">
        <v>429</v>
      </c>
      <c r="D21" s="462"/>
      <c r="E21" s="462" t="s">
        <v>425</v>
      </c>
      <c r="F21"/>
      <c r="G21"/>
      <c r="I21" s="465"/>
      <c r="J21" s="466" t="s">
        <v>100</v>
      </c>
      <c r="K21" s="467">
        <v>7</v>
      </c>
    </row>
    <row r="22" spans="2:11" ht="14.25" thickBot="1" thickTop="1">
      <c r="B22" s="462" t="s">
        <v>981</v>
      </c>
      <c r="C22" s="462" t="s">
        <v>982</v>
      </c>
      <c r="D22" s="462"/>
      <c r="E22" s="462" t="s">
        <v>977</v>
      </c>
      <c r="F22"/>
      <c r="G22"/>
      <c r="I22" s="468" t="s">
        <v>219</v>
      </c>
      <c r="J22" s="469"/>
      <c r="K22" s="470">
        <v>41</v>
      </c>
    </row>
    <row r="23" spans="2:7" ht="12.75">
      <c r="B23"/>
      <c r="C23"/>
      <c r="D23"/>
      <c r="E23"/>
      <c r="F23"/>
      <c r="G23"/>
    </row>
    <row r="24" spans="2:7" ht="12.75">
      <c r="B24"/>
      <c r="C24"/>
      <c r="D24"/>
      <c r="E24"/>
      <c r="F24"/>
      <c r="G24"/>
    </row>
    <row r="25" spans="2:7" ht="12.75">
      <c r="B25" t="s">
        <v>225</v>
      </c>
      <c r="C25"/>
      <c r="D25"/>
      <c r="E25"/>
      <c r="F25"/>
      <c r="G25"/>
    </row>
    <row r="26" spans="2:7" ht="12.75">
      <c r="B26" s="429" t="s">
        <v>127</v>
      </c>
      <c r="C26" s="430" t="s">
        <v>128</v>
      </c>
      <c r="D26" s="429" t="s">
        <v>129</v>
      </c>
      <c r="E26" s="429" t="s">
        <v>130</v>
      </c>
      <c r="F26" s="429" t="s">
        <v>220</v>
      </c>
      <c r="G26" s="429" t="s">
        <v>221</v>
      </c>
    </row>
    <row r="27" spans="2:7" ht="12.75">
      <c r="B27" s="446" t="s">
        <v>170</v>
      </c>
      <c r="C27" s="446" t="s">
        <v>153</v>
      </c>
      <c r="D27" s="446" t="s">
        <v>172</v>
      </c>
      <c r="E27" s="447">
        <v>36556</v>
      </c>
      <c r="F27" s="432" t="s">
        <v>421</v>
      </c>
      <c r="G27" s="432" t="s">
        <v>420</v>
      </c>
    </row>
    <row r="28" spans="2:7" ht="12.75">
      <c r="B28" s="451" t="s">
        <v>134</v>
      </c>
      <c r="C28" s="451" t="s">
        <v>132</v>
      </c>
      <c r="D28" s="451" t="s">
        <v>149</v>
      </c>
      <c r="E28" s="452">
        <v>36617</v>
      </c>
      <c r="F28" s="432" t="s">
        <v>422</v>
      </c>
      <c r="G28" s="432" t="s">
        <v>420</v>
      </c>
    </row>
    <row r="29" spans="2:7" ht="12.75">
      <c r="B29" s="451" t="s">
        <v>210</v>
      </c>
      <c r="C29" s="451" t="s">
        <v>206</v>
      </c>
      <c r="D29" s="451" t="s">
        <v>211</v>
      </c>
      <c r="E29" s="452">
        <v>36636</v>
      </c>
      <c r="F29" s="432" t="s">
        <v>421</v>
      </c>
      <c r="G29" s="432" t="s">
        <v>425</v>
      </c>
    </row>
    <row r="30" spans="2:7" ht="12.75">
      <c r="B30" s="451" t="s">
        <v>190</v>
      </c>
      <c r="C30" s="451" t="s">
        <v>186</v>
      </c>
      <c r="D30" s="451" t="s">
        <v>191</v>
      </c>
      <c r="E30" s="452">
        <v>36861</v>
      </c>
      <c r="F30" s="432" t="s">
        <v>425</v>
      </c>
      <c r="G30" s="432" t="s">
        <v>420</v>
      </c>
    </row>
    <row r="36" ht="12.75">
      <c r="B36" s="62" t="s">
        <v>83</v>
      </c>
    </row>
    <row r="37" spans="2:7" ht="12.75">
      <c r="B37" s="429" t="s">
        <v>127</v>
      </c>
      <c r="C37" s="430" t="s">
        <v>128</v>
      </c>
      <c r="D37" s="429" t="s">
        <v>129</v>
      </c>
      <c r="E37" s="429" t="s">
        <v>130</v>
      </c>
      <c r="F37" s="429" t="s">
        <v>220</v>
      </c>
      <c r="G37" s="429" t="s">
        <v>221</v>
      </c>
    </row>
    <row r="38" spans="2:7" ht="12.75">
      <c r="B38" s="451" t="s">
        <v>175</v>
      </c>
      <c r="C38" s="451" t="s">
        <v>153</v>
      </c>
      <c r="D38" s="451" t="s">
        <v>176</v>
      </c>
      <c r="E38" s="452">
        <v>38801</v>
      </c>
      <c r="F38" s="432" t="s">
        <v>421</v>
      </c>
      <c r="G38" s="432" t="s">
        <v>425</v>
      </c>
    </row>
    <row r="39" spans="2:7" ht="12.75">
      <c r="B39" s="451" t="s">
        <v>216</v>
      </c>
      <c r="C39" s="451" t="s">
        <v>206</v>
      </c>
      <c r="D39" s="451" t="s">
        <v>217</v>
      </c>
      <c r="E39" s="452">
        <v>38768</v>
      </c>
      <c r="F39" s="432" t="s">
        <v>423</v>
      </c>
      <c r="G39" s="432" t="s">
        <v>423</v>
      </c>
    </row>
    <row r="40" spans="2:7" ht="12.75">
      <c r="B40" s="446" t="s">
        <v>208</v>
      </c>
      <c r="C40" s="446" t="s">
        <v>206</v>
      </c>
      <c r="D40" s="446" t="s">
        <v>209</v>
      </c>
      <c r="E40" s="447">
        <v>38687</v>
      </c>
      <c r="F40" s="432" t="s">
        <v>420</v>
      </c>
      <c r="G40" s="432" t="s">
        <v>421</v>
      </c>
    </row>
    <row r="41" spans="2:7" ht="12.75">
      <c r="B41" s="451" t="s">
        <v>198</v>
      </c>
      <c r="C41" s="451" t="s">
        <v>186</v>
      </c>
      <c r="D41" s="451" t="s">
        <v>199</v>
      </c>
      <c r="E41" s="452">
        <v>38637</v>
      </c>
      <c r="F41" s="432" t="s">
        <v>421</v>
      </c>
      <c r="G41" s="432" t="s">
        <v>420</v>
      </c>
    </row>
    <row r="42" spans="2:7" ht="12.75">
      <c r="B42" s="446" t="s">
        <v>210</v>
      </c>
      <c r="C42" s="446" t="s">
        <v>206</v>
      </c>
      <c r="D42" s="446" t="s">
        <v>215</v>
      </c>
      <c r="E42" s="447">
        <v>38565</v>
      </c>
      <c r="F42" s="432" t="s">
        <v>423</v>
      </c>
      <c r="G42" s="432" t="s">
        <v>423</v>
      </c>
    </row>
  </sheetData>
  <mergeCells count="5">
    <mergeCell ref="I22:J22"/>
    <mergeCell ref="I3:I6"/>
    <mergeCell ref="I7:I12"/>
    <mergeCell ref="I13:I17"/>
    <mergeCell ref="I18:I2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独学で学ぶEXCEL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dc:creator>
  <cp:keywords/>
  <dc:description/>
  <cp:lastModifiedBy>N/T</cp:lastModifiedBy>
  <cp:lastPrinted>2007-05-22T04:57:15Z</cp:lastPrinted>
  <dcterms:created xsi:type="dcterms:W3CDTF">2007-05-10T02:09:31Z</dcterms:created>
  <dcterms:modified xsi:type="dcterms:W3CDTF">2008-07-26T12:38:33Z</dcterms:modified>
  <cp:category/>
  <cp:version/>
  <cp:contentType/>
  <cp:contentStatus/>
</cp:coreProperties>
</file>