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 tabRatio="698"/>
  </bookViews>
  <sheets>
    <sheet name="解説" sheetId="1" r:id="rId1"/>
    <sheet name="課題" sheetId="2" r:id="rId2"/>
    <sheet name="課題２" sheetId="3" r:id="rId3"/>
    <sheet name="課題３" sheetId="4" r:id="rId4"/>
    <sheet name="課題４" sheetId="5" r:id="rId5"/>
    <sheet name="課題５" sheetId="6" r:id="rId6"/>
    <sheet name="解答" sheetId="7" r:id="rId7"/>
    <sheet name="解答２" sheetId="8" r:id="rId8"/>
    <sheet name="解答３" sheetId="9" r:id="rId9"/>
    <sheet name="解答４" sheetId="10" r:id="rId10"/>
    <sheet name="解答５" sheetId="11" r:id="rId11"/>
  </sheets>
  <calcPr calcId="162913"/>
</workbook>
</file>

<file path=xl/calcChain.xml><?xml version="1.0" encoding="utf-8"?>
<calcChain xmlns="http://schemas.openxmlformats.org/spreadsheetml/2006/main">
  <c r="V29" i="5" l="1"/>
  <c r="V28" i="5"/>
  <c r="V27" i="5"/>
  <c r="V26" i="5"/>
  <c r="V25" i="5"/>
  <c r="V24" i="5"/>
  <c r="V23" i="5"/>
  <c r="V22" i="5"/>
  <c r="V21" i="5"/>
  <c r="V20" i="5"/>
  <c r="G32" i="11" l="1"/>
  <c r="F32" i="11"/>
  <c r="E32" i="11"/>
  <c r="D32" i="11"/>
  <c r="L31" i="11"/>
  <c r="K31" i="11"/>
  <c r="J31" i="11"/>
  <c r="I31" i="11"/>
  <c r="M31" i="11" s="1"/>
  <c r="H31" i="11"/>
  <c r="L30" i="11"/>
  <c r="K30" i="11"/>
  <c r="J30" i="11"/>
  <c r="I30" i="11"/>
  <c r="M30" i="11" s="1"/>
  <c r="H30" i="11"/>
  <c r="N30" i="11" s="1"/>
  <c r="L29" i="11"/>
  <c r="K29" i="11"/>
  <c r="J29" i="11"/>
  <c r="I29" i="11"/>
  <c r="M29" i="11" s="1"/>
  <c r="H29" i="11"/>
  <c r="N29" i="11" s="1"/>
  <c r="L28" i="11"/>
  <c r="K28" i="11"/>
  <c r="J28" i="11"/>
  <c r="I28" i="11"/>
  <c r="M28" i="11" s="1"/>
  <c r="H28" i="11"/>
  <c r="N28" i="11" s="1"/>
  <c r="L27" i="11"/>
  <c r="K27" i="11"/>
  <c r="J27" i="11"/>
  <c r="I27" i="11"/>
  <c r="M27" i="11" s="1"/>
  <c r="H27" i="11"/>
  <c r="L26" i="11"/>
  <c r="K26" i="11"/>
  <c r="J26" i="11"/>
  <c r="I26" i="11"/>
  <c r="M26" i="11" s="1"/>
  <c r="H26" i="11"/>
  <c r="N26" i="11" s="1"/>
  <c r="L25" i="11"/>
  <c r="K25" i="11"/>
  <c r="J25" i="11"/>
  <c r="I25" i="11"/>
  <c r="M25" i="11" s="1"/>
  <c r="H25" i="11"/>
  <c r="N25" i="11" s="1"/>
  <c r="L24" i="11"/>
  <c r="K24" i="11"/>
  <c r="J24" i="11"/>
  <c r="I24" i="11"/>
  <c r="M24" i="11" s="1"/>
  <c r="H24" i="11"/>
  <c r="N24" i="11" s="1"/>
  <c r="L23" i="11"/>
  <c r="K23" i="11"/>
  <c r="J23" i="11"/>
  <c r="I23" i="11"/>
  <c r="M23" i="11" s="1"/>
  <c r="H23" i="11"/>
  <c r="L22" i="11"/>
  <c r="K22" i="11"/>
  <c r="J22" i="11"/>
  <c r="I22" i="11"/>
  <c r="M22" i="11" s="1"/>
  <c r="H22" i="11"/>
  <c r="N22" i="11" s="1"/>
  <c r="L21" i="11"/>
  <c r="K21" i="11"/>
  <c r="J21" i="11"/>
  <c r="I21" i="11"/>
  <c r="M21" i="11" s="1"/>
  <c r="H21" i="11"/>
  <c r="N27" i="11" s="1"/>
  <c r="L20" i="11"/>
  <c r="K20" i="11"/>
  <c r="J20" i="11"/>
  <c r="I20" i="11"/>
  <c r="M20" i="11" s="1"/>
  <c r="H20" i="11"/>
  <c r="H32" i="11" s="1"/>
  <c r="S31" i="10"/>
  <c r="O31" i="10"/>
  <c r="K31" i="10"/>
  <c r="G31" i="10"/>
  <c r="C31" i="10"/>
  <c r="S30" i="10"/>
  <c r="R30" i="10"/>
  <c r="R31" i="10" s="1"/>
  <c r="Q30" i="10"/>
  <c r="Q31" i="10" s="1"/>
  <c r="P30" i="10"/>
  <c r="P31" i="10" s="1"/>
  <c r="O30" i="10"/>
  <c r="N30" i="10"/>
  <c r="N31" i="10" s="1"/>
  <c r="M30" i="10"/>
  <c r="M31" i="10" s="1"/>
  <c r="L30" i="10"/>
  <c r="L31" i="10" s="1"/>
  <c r="K30" i="10"/>
  <c r="J30" i="10"/>
  <c r="J31" i="10" s="1"/>
  <c r="I30" i="10"/>
  <c r="I31" i="10" s="1"/>
  <c r="H30" i="10"/>
  <c r="H31" i="10" s="1"/>
  <c r="G30" i="10"/>
  <c r="F30" i="10"/>
  <c r="F31" i="10" s="1"/>
  <c r="E30" i="10"/>
  <c r="E31" i="10" s="1"/>
  <c r="D30" i="10"/>
  <c r="D31" i="10" s="1"/>
  <c r="C30" i="10"/>
  <c r="V29" i="10"/>
  <c r="W29" i="10" s="1"/>
  <c r="U29" i="10"/>
  <c r="T29" i="10"/>
  <c r="V28" i="10"/>
  <c r="W28" i="10" s="1"/>
  <c r="U28" i="10"/>
  <c r="T28" i="10"/>
  <c r="V27" i="10"/>
  <c r="W27" i="10" s="1"/>
  <c r="U27" i="10"/>
  <c r="T27" i="10"/>
  <c r="V26" i="10"/>
  <c r="W26" i="10" s="1"/>
  <c r="U26" i="10"/>
  <c r="T26" i="10"/>
  <c r="V25" i="10"/>
  <c r="W25" i="10" s="1"/>
  <c r="U25" i="10"/>
  <c r="T25" i="10"/>
  <c r="V24" i="10"/>
  <c r="W24" i="10" s="1"/>
  <c r="U24" i="10"/>
  <c r="T24" i="10"/>
  <c r="V23" i="10"/>
  <c r="W23" i="10" s="1"/>
  <c r="U23" i="10"/>
  <c r="T23" i="10"/>
  <c r="V22" i="10"/>
  <c r="W22" i="10" s="1"/>
  <c r="U22" i="10"/>
  <c r="T22" i="10"/>
  <c r="V21" i="10"/>
  <c r="W21" i="10" s="1"/>
  <c r="U21" i="10"/>
  <c r="T21" i="10"/>
  <c r="V20" i="10"/>
  <c r="W20" i="10" s="1"/>
  <c r="U20" i="10"/>
  <c r="T20" i="10"/>
  <c r="L29" i="9"/>
  <c r="K29" i="9"/>
  <c r="J29" i="9"/>
  <c r="F29" i="9"/>
  <c r="M29" i="9" s="1"/>
  <c r="L28" i="9"/>
  <c r="J28" i="9"/>
  <c r="M28" i="9" s="1"/>
  <c r="G28" i="9"/>
  <c r="F28" i="9"/>
  <c r="M27" i="9"/>
  <c r="L27" i="9"/>
  <c r="K27" i="9"/>
  <c r="J27" i="9"/>
  <c r="G27" i="9"/>
  <c r="N27" i="9" s="1"/>
  <c r="F27" i="9"/>
  <c r="L26" i="9"/>
  <c r="K26" i="9"/>
  <c r="J26" i="9"/>
  <c r="F26" i="9"/>
  <c r="M26" i="9" s="1"/>
  <c r="L25" i="9"/>
  <c r="K25" i="9"/>
  <c r="J25" i="9"/>
  <c r="F25" i="9"/>
  <c r="M25" i="9" s="1"/>
  <c r="L24" i="9"/>
  <c r="J24" i="9"/>
  <c r="M24" i="9" s="1"/>
  <c r="G24" i="9"/>
  <c r="F24" i="9"/>
  <c r="M23" i="9"/>
  <c r="L23" i="9"/>
  <c r="K23" i="9"/>
  <c r="J23" i="9"/>
  <c r="G23" i="9"/>
  <c r="N23" i="9" s="1"/>
  <c r="F23" i="9"/>
  <c r="L22" i="9"/>
  <c r="K22" i="9"/>
  <c r="J22" i="9"/>
  <c r="F22" i="9"/>
  <c r="M22" i="9" s="1"/>
  <c r="L21" i="9"/>
  <c r="K21" i="9"/>
  <c r="N21" i="9" s="1"/>
  <c r="J21" i="9"/>
  <c r="M21" i="9" s="1"/>
  <c r="G21" i="9"/>
  <c r="F21" i="9"/>
  <c r="L20" i="9"/>
  <c r="J20" i="9"/>
  <c r="M20" i="9" s="1"/>
  <c r="G20" i="9"/>
  <c r="F20" i="9"/>
  <c r="M19" i="9"/>
  <c r="L19" i="9"/>
  <c r="K19" i="9"/>
  <c r="J19" i="9"/>
  <c r="G19" i="9"/>
  <c r="N19" i="9" s="1"/>
  <c r="F19" i="9"/>
  <c r="L18" i="9"/>
  <c r="K18" i="9"/>
  <c r="J18" i="9"/>
  <c r="J30" i="9" s="1"/>
  <c r="K30" i="9" s="1"/>
  <c r="F18" i="9"/>
  <c r="F30" i="9" s="1"/>
  <c r="G30" i="9" s="1"/>
  <c r="N30" i="9" s="1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/>
  <c r="J29" i="8"/>
  <c r="I29" i="8"/>
  <c r="H29" i="8"/>
  <c r="J28" i="8"/>
  <c r="I28" i="8"/>
  <c r="H28" i="8"/>
  <c r="J27" i="8"/>
  <c r="I27" i="8"/>
  <c r="H27" i="8"/>
  <c r="J26" i="8"/>
  <c r="I26" i="8"/>
  <c r="H26" i="8"/>
  <c r="J25" i="8"/>
  <c r="I25" i="8"/>
  <c r="H25" i="8"/>
  <c r="J24" i="8"/>
  <c r="I24" i="8"/>
  <c r="H24" i="8"/>
  <c r="N23" i="8"/>
  <c r="J23" i="8"/>
  <c r="I23" i="8"/>
  <c r="H23" i="8"/>
  <c r="K23" i="8" s="1"/>
  <c r="J22" i="8"/>
  <c r="I22" i="8"/>
  <c r="H22" i="8"/>
  <c r="K22" i="8" s="1"/>
  <c r="J21" i="8"/>
  <c r="I21" i="8"/>
  <c r="H21" i="8"/>
  <c r="K21" i="8" s="1"/>
  <c r="J20" i="8"/>
  <c r="I20" i="8"/>
  <c r="H20" i="8"/>
  <c r="K20" i="8" s="1"/>
  <c r="J19" i="8"/>
  <c r="I19" i="8"/>
  <c r="H19" i="8"/>
  <c r="K19" i="8" s="1"/>
  <c r="J18" i="8"/>
  <c r="I18" i="8"/>
  <c r="H18" i="8"/>
  <c r="K27" i="8" s="1"/>
  <c r="I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K29" i="7"/>
  <c r="J29" i="7"/>
  <c r="I29" i="7"/>
  <c r="H29" i="7"/>
  <c r="L29" i="7" s="1"/>
  <c r="K28" i="7"/>
  <c r="J28" i="7"/>
  <c r="I28" i="7"/>
  <c r="H28" i="7"/>
  <c r="L28" i="7" s="1"/>
  <c r="K27" i="7"/>
  <c r="J27" i="7"/>
  <c r="I27" i="7"/>
  <c r="H27" i="7"/>
  <c r="L27" i="7" s="1"/>
  <c r="K26" i="7"/>
  <c r="J26" i="7"/>
  <c r="I26" i="7"/>
  <c r="I30" i="7" s="1"/>
  <c r="H26" i="7"/>
  <c r="H30" i="7" s="1"/>
  <c r="K25" i="7"/>
  <c r="J25" i="7"/>
  <c r="I25" i="7"/>
  <c r="H25" i="7"/>
  <c r="L25" i="7" s="1"/>
  <c r="K24" i="7"/>
  <c r="K30" i="7" s="1"/>
  <c r="J24" i="7"/>
  <c r="J30" i="7" s="1"/>
  <c r="I24" i="7"/>
  <c r="H24" i="7"/>
  <c r="L24" i="7" s="1"/>
  <c r="G23" i="7"/>
  <c r="F23" i="7"/>
  <c r="E23" i="7"/>
  <c r="D23" i="7"/>
  <c r="K22" i="7"/>
  <c r="J22" i="7"/>
  <c r="I22" i="7"/>
  <c r="H22" i="7"/>
  <c r="L22" i="7" s="1"/>
  <c r="K21" i="7"/>
  <c r="J21" i="7"/>
  <c r="I21" i="7"/>
  <c r="H21" i="7"/>
  <c r="L21" i="7" s="1"/>
  <c r="K20" i="7"/>
  <c r="J20" i="7"/>
  <c r="I20" i="7"/>
  <c r="H20" i="7"/>
  <c r="L20" i="7" s="1"/>
  <c r="K19" i="7"/>
  <c r="K23" i="7" s="1"/>
  <c r="J19" i="7"/>
  <c r="J23" i="7" s="1"/>
  <c r="I19" i="7"/>
  <c r="H19" i="7"/>
  <c r="L19" i="7" s="1"/>
  <c r="K18" i="7"/>
  <c r="J18" i="7"/>
  <c r="I18" i="7"/>
  <c r="H18" i="7"/>
  <c r="L18" i="7" s="1"/>
  <c r="K17" i="7"/>
  <c r="K34" i="7" s="1"/>
  <c r="J17" i="7"/>
  <c r="J34" i="7" s="1"/>
  <c r="I17" i="7"/>
  <c r="I33" i="7" s="1"/>
  <c r="H17" i="7"/>
  <c r="H34" i="7" s="1"/>
  <c r="I32" i="7" l="1"/>
  <c r="K28" i="8"/>
  <c r="H23" i="7"/>
  <c r="J31" i="7"/>
  <c r="J32" i="7"/>
  <c r="J33" i="7"/>
  <c r="G18" i="9"/>
  <c r="N18" i="9" s="1"/>
  <c r="M18" i="9"/>
  <c r="M30" i="9" s="1"/>
  <c r="K20" i="9"/>
  <c r="N20" i="9" s="1"/>
  <c r="G22" i="9"/>
  <c r="N22" i="9" s="1"/>
  <c r="K24" i="9"/>
  <c r="N24" i="9" s="1"/>
  <c r="G26" i="9"/>
  <c r="N26" i="9" s="1"/>
  <c r="K28" i="9"/>
  <c r="N28" i="9" s="1"/>
  <c r="N21" i="11"/>
  <c r="I31" i="7"/>
  <c r="I34" i="7"/>
  <c r="K24" i="8"/>
  <c r="K29" i="8"/>
  <c r="I23" i="7"/>
  <c r="K31" i="7"/>
  <c r="K32" i="7"/>
  <c r="K33" i="7"/>
  <c r="N19" i="8"/>
  <c r="O19" i="8" s="1"/>
  <c r="N21" i="8"/>
  <c r="O21" i="8" s="1"/>
  <c r="G25" i="9"/>
  <c r="N25" i="9" s="1"/>
  <c r="G29" i="9"/>
  <c r="N29" i="9" s="1"/>
  <c r="N20" i="11"/>
  <c r="N18" i="8"/>
  <c r="O18" i="8" s="1"/>
  <c r="N20" i="8"/>
  <c r="O20" i="8" s="1"/>
  <c r="K25" i="8"/>
  <c r="K26" i="8"/>
  <c r="L17" i="7"/>
  <c r="L26" i="7"/>
  <c r="H31" i="7"/>
  <c r="H32" i="7"/>
  <c r="H33" i="7"/>
  <c r="K18" i="8"/>
  <c r="N23" i="11"/>
  <c r="N31" i="11"/>
  <c r="B45" i="1"/>
  <c r="C37" i="1"/>
  <c r="C39" i="1"/>
  <c r="C40" i="1"/>
  <c r="Q37" i="1"/>
  <c r="Q34" i="1"/>
  <c r="B43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C20" i="1"/>
  <c r="D20" i="1"/>
  <c r="E20" i="1"/>
  <c r="C21" i="1"/>
  <c r="C30" i="1"/>
  <c r="E21" i="1"/>
  <c r="C22" i="1"/>
  <c r="D22" i="1"/>
  <c r="F22" i="1"/>
  <c r="E22" i="1"/>
  <c r="E30" i="1"/>
  <c r="C23" i="1"/>
  <c r="D23" i="1"/>
  <c r="F23" i="1"/>
  <c r="E23" i="1"/>
  <c r="C24" i="1"/>
  <c r="D24" i="1"/>
  <c r="F24" i="1"/>
  <c r="E24" i="1"/>
  <c r="C25" i="1"/>
  <c r="D25" i="1"/>
  <c r="F25" i="1"/>
  <c r="E25" i="1"/>
  <c r="C26" i="1"/>
  <c r="D26" i="1"/>
  <c r="F26" i="1"/>
  <c r="E26" i="1"/>
  <c r="C27" i="1"/>
  <c r="D27" i="1"/>
  <c r="F27" i="1"/>
  <c r="E27" i="1"/>
  <c r="C28" i="1"/>
  <c r="D28" i="1"/>
  <c r="F28" i="1"/>
  <c r="E28" i="1"/>
  <c r="C29" i="1"/>
  <c r="D29" i="1"/>
  <c r="F29" i="1"/>
  <c r="E29" i="1"/>
  <c r="C15" i="1"/>
  <c r="C14" i="1"/>
  <c r="C13" i="1"/>
  <c r="C12" i="1"/>
  <c r="C11" i="1"/>
  <c r="D5" i="1"/>
  <c r="D6" i="1"/>
  <c r="D7" i="1"/>
  <c r="D8" i="1"/>
  <c r="D9" i="1"/>
  <c r="D10" i="1"/>
  <c r="D4" i="1"/>
  <c r="F20" i="1"/>
  <c r="D21" i="1"/>
  <c r="F21" i="1"/>
  <c r="I28" i="1"/>
  <c r="I27" i="1"/>
  <c r="F30" i="1"/>
  <c r="D30" i="1"/>
</calcChain>
</file>

<file path=xl/sharedStrings.xml><?xml version="1.0" encoding="utf-8"?>
<sst xmlns="http://schemas.openxmlformats.org/spreadsheetml/2006/main" count="866" uniqueCount="335">
  <si>
    <t>白地の部分を変更してみてください。</t>
    <rPh sb="0" eb="2">
      <t>シロジ</t>
    </rPh>
    <rPh sb="3" eb="5">
      <t>ブブン</t>
    </rPh>
    <rPh sb="6" eb="8">
      <t>ヘンコウ</t>
    </rPh>
    <phoneticPr fontId="2"/>
  </si>
  <si>
    <t>品名</t>
    <rPh sb="0" eb="2">
      <t>ヒンメイ</t>
    </rPh>
    <phoneticPr fontId="2"/>
  </si>
  <si>
    <t>売上</t>
    <rPh sb="0" eb="2">
      <t>ウリアゲ</t>
    </rPh>
    <phoneticPr fontId="2"/>
  </si>
  <si>
    <t>順位</t>
    <rPh sb="0" eb="2">
      <t>ジュンイ</t>
    </rPh>
    <phoneticPr fontId="2"/>
  </si>
  <si>
    <t>緑の部分に式が入っています。</t>
    <rPh sb="0" eb="1">
      <t>ミドリ</t>
    </rPh>
    <rPh sb="2" eb="4">
      <t>ブブン</t>
    </rPh>
    <rPh sb="5" eb="6">
      <t>シキ</t>
    </rPh>
    <rPh sb="7" eb="8">
      <t>ハイ</t>
    </rPh>
    <phoneticPr fontId="2"/>
  </si>
  <si>
    <t>A商品</t>
    <rPh sb="1" eb="3">
      <t>ショウヒン</t>
    </rPh>
    <phoneticPr fontId="2"/>
  </si>
  <si>
    <t>B商品</t>
    <rPh sb="1" eb="3">
      <t>ショウヒン</t>
    </rPh>
    <phoneticPr fontId="2"/>
  </si>
  <si>
    <t>C商品</t>
    <rPh sb="1" eb="3">
      <t>ショウヒン</t>
    </rPh>
    <phoneticPr fontId="2"/>
  </si>
  <si>
    <t>D商品</t>
    <rPh sb="1" eb="3">
      <t>ショウヒン</t>
    </rPh>
    <phoneticPr fontId="2"/>
  </si>
  <si>
    <t>E商品</t>
    <rPh sb="1" eb="3">
      <t>ショウヒン</t>
    </rPh>
    <phoneticPr fontId="2"/>
  </si>
  <si>
    <t>F商品</t>
    <rPh sb="1" eb="3">
      <t>ショウヒン</t>
    </rPh>
    <phoneticPr fontId="2"/>
  </si>
  <si>
    <t>G商品</t>
    <rPh sb="1" eb="3">
      <t>ショウヒン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</si>
  <si>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</si>
  <si>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</si>
  <si>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</si>
  <si>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</si>
  <si>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種類数</t>
    <rPh sb="0" eb="3">
      <t>シュルイスウ</t>
    </rPh>
    <phoneticPr fontId="2"/>
  </si>
  <si>
    <t>売上結果</t>
    <rPh sb="0" eb="2">
      <t>ウリアゲ</t>
    </rPh>
    <rPh sb="2" eb="4">
      <t>ケッカ</t>
    </rPh>
    <phoneticPr fontId="2"/>
  </si>
  <si>
    <t>掛率</t>
    <rPh sb="0" eb="2">
      <t>カケリツ</t>
    </rPh>
    <phoneticPr fontId="2"/>
  </si>
  <si>
    <t>商品データ</t>
    <rPh sb="0" eb="2">
      <t>ショウヒン</t>
    </rPh>
    <phoneticPr fontId="2"/>
  </si>
  <si>
    <t>価格</t>
    <rPh sb="0" eb="2">
      <t>カカク</t>
    </rPh>
    <phoneticPr fontId="2"/>
  </si>
  <si>
    <t>売価</t>
    <rPh sb="0" eb="2">
      <t>バイカ</t>
    </rPh>
    <phoneticPr fontId="2"/>
  </si>
  <si>
    <t>仕入価</t>
    <rPh sb="0" eb="2">
      <t>シイレ</t>
    </rPh>
    <rPh sb="2" eb="3">
      <t>カ</t>
    </rPh>
    <phoneticPr fontId="2"/>
  </si>
  <si>
    <t>利益</t>
    <rPh sb="0" eb="2">
      <t>リエキ</t>
    </rPh>
    <phoneticPr fontId="2"/>
  </si>
  <si>
    <t>E-A15B24</t>
  </si>
  <si>
    <t>A-10523C</t>
  </si>
  <si>
    <t>D-30780A</t>
  </si>
  <si>
    <t>最大利益品</t>
    <rPh sb="0" eb="2">
      <t>サイダイ</t>
    </rPh>
    <rPh sb="2" eb="4">
      <t>リエキ</t>
    </rPh>
    <rPh sb="4" eb="5">
      <t>シナ</t>
    </rPh>
    <phoneticPr fontId="2"/>
  </si>
  <si>
    <t>最小利益品</t>
    <rPh sb="0" eb="2">
      <t>サイショウ</t>
    </rPh>
    <rPh sb="2" eb="4">
      <t>リエキ</t>
    </rPh>
    <rPh sb="4" eb="5">
      <t>シナ</t>
    </rPh>
    <phoneticPr fontId="2"/>
  </si>
  <si>
    <t>E-A15C16</t>
  </si>
  <si>
    <t>合　計</t>
    <rPh sb="0" eb="1">
      <t>ゴウ</t>
    </rPh>
    <rPh sb="2" eb="3">
      <t>ケイ</t>
    </rPh>
    <phoneticPr fontId="2"/>
  </si>
  <si>
    <t>実務レベル</t>
    <rPh sb="0" eb="2">
      <t>ジツム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</si>
  <si>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</si>
  <si>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</si>
  <si>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</si>
  <si>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担当</t>
    <rPh sb="0" eb="2">
      <t>タントウ</t>
    </rPh>
    <phoneticPr fontId="2"/>
  </si>
  <si>
    <t>販売額</t>
    <rPh sb="0" eb="2">
      <t>ハンバイ</t>
    </rPh>
    <rPh sb="2" eb="3">
      <t>ガク</t>
    </rPh>
    <phoneticPr fontId="2"/>
  </si>
  <si>
    <t>請求額</t>
    <rPh sb="0" eb="2">
      <t>セイキュウ</t>
    </rPh>
    <rPh sb="2" eb="3">
      <t>ガク</t>
    </rPh>
    <phoneticPr fontId="2"/>
  </si>
  <si>
    <t>購入日</t>
    <rPh sb="0" eb="2">
      <t>コウニュウ</t>
    </rPh>
    <rPh sb="2" eb="3">
      <t>ビ</t>
    </rPh>
    <phoneticPr fontId="2"/>
  </si>
  <si>
    <t>値引率</t>
    <rPh sb="0" eb="2">
      <t>ネビキ</t>
    </rPh>
    <rPh sb="2" eb="3">
      <t>リツ</t>
    </rPh>
    <phoneticPr fontId="2"/>
  </si>
  <si>
    <t>近井 瑪瑙</t>
  </si>
  <si>
    <t>東京都目黒区</t>
    <rPh sb="0" eb="3">
      <t>トウキョウト</t>
    </rPh>
    <rPh sb="3" eb="6">
      <t>メグロク</t>
    </rPh>
    <phoneticPr fontId="2"/>
  </si>
  <si>
    <t>１課</t>
    <rPh sb="1" eb="2">
      <t>カ</t>
    </rPh>
    <phoneticPr fontId="2"/>
  </si>
  <si>
    <t>目地 潔</t>
  </si>
  <si>
    <t>東京都品川区</t>
    <rPh sb="0" eb="3">
      <t>トウキョウト</t>
    </rPh>
    <rPh sb="3" eb="6">
      <t>シナガワク</t>
    </rPh>
    <phoneticPr fontId="2"/>
  </si>
  <si>
    <t>２課</t>
    <rPh sb="1" eb="2">
      <t>カ</t>
    </rPh>
    <phoneticPr fontId="2"/>
  </si>
  <si>
    <t>塁川 鈴女</t>
  </si>
  <si>
    <t>千葉県千葉市</t>
    <rPh sb="0" eb="3">
      <t>チバケン</t>
    </rPh>
    <rPh sb="3" eb="5">
      <t>チバ</t>
    </rPh>
    <rPh sb="5" eb="6">
      <t>シ</t>
    </rPh>
    <phoneticPr fontId="2"/>
  </si>
  <si>
    <t>３課</t>
    <rPh sb="1" eb="2">
      <t>カ</t>
    </rPh>
    <phoneticPr fontId="2"/>
  </si>
  <si>
    <t>ご芳名</t>
    <rPh sb="1" eb="3">
      <t>ホウメイ</t>
    </rPh>
    <phoneticPr fontId="2"/>
  </si>
  <si>
    <t>節川 桜子</t>
  </si>
  <si>
    <t>東京都東村山市</t>
    <rPh sb="0" eb="3">
      <t>トウキョウト</t>
    </rPh>
    <rPh sb="3" eb="7">
      <t>ヒガシムラヤマシ</t>
    </rPh>
    <phoneticPr fontId="2"/>
  </si>
  <si>
    <t>岸川 森羅</t>
  </si>
  <si>
    <t>大阪府大阪市</t>
    <rPh sb="0" eb="3">
      <t>オオサカフ</t>
    </rPh>
    <rPh sb="3" eb="6">
      <t>オオサカシ</t>
    </rPh>
    <phoneticPr fontId="2"/>
  </si>
  <si>
    <t>ご 住 所</t>
    <rPh sb="2" eb="3">
      <t>ジュウ</t>
    </rPh>
    <rPh sb="4" eb="5">
      <t>ショ</t>
    </rPh>
    <phoneticPr fontId="2"/>
  </si>
  <si>
    <t>猫山 狗雄</t>
  </si>
  <si>
    <t>東京都葛飾区</t>
    <rPh sb="0" eb="3">
      <t>トウキョウト</t>
    </rPh>
    <rPh sb="3" eb="6">
      <t>カツシカク</t>
    </rPh>
    <phoneticPr fontId="2"/>
  </si>
  <si>
    <t>ご連絡先</t>
    <rPh sb="1" eb="4">
      <t>レンラクサキ</t>
    </rPh>
    <phoneticPr fontId="2"/>
  </si>
  <si>
    <t>井山 毬藻</t>
  </si>
  <si>
    <t>埼玉県所沢市</t>
    <rPh sb="0" eb="3">
      <t>サイタマケン</t>
    </rPh>
    <rPh sb="3" eb="6">
      <t>トコロザワシ</t>
    </rPh>
    <phoneticPr fontId="2"/>
  </si>
  <si>
    <t>椎名 涅槃</t>
  </si>
  <si>
    <t>東京都太田区</t>
    <rPh sb="0" eb="3">
      <t>トウキョウト</t>
    </rPh>
    <rPh sb="3" eb="5">
      <t>オオタ</t>
    </rPh>
    <rPh sb="5" eb="6">
      <t>ク</t>
    </rPh>
    <phoneticPr fontId="2"/>
  </si>
  <si>
    <t>今回の請求額</t>
    <rPh sb="0" eb="2">
      <t>コンカイ</t>
    </rPh>
    <rPh sb="3" eb="5">
      <t>セイキュウ</t>
    </rPh>
    <rPh sb="5" eb="6">
      <t>ガク</t>
    </rPh>
    <phoneticPr fontId="2"/>
  </si>
  <si>
    <t>比地 鱒雄</t>
  </si>
  <si>
    <t>千葉県流山市</t>
    <rPh sb="0" eb="3">
      <t>チバケン</t>
    </rPh>
    <rPh sb="3" eb="6">
      <t>ナガレヤマシ</t>
    </rPh>
    <phoneticPr fontId="2"/>
  </si>
  <si>
    <t>杉菜 土筆</t>
  </si>
  <si>
    <t>茨城県つくば市</t>
    <rPh sb="0" eb="3">
      <t>イバラギケン</t>
    </rPh>
    <rPh sb="6" eb="7">
      <t>シ</t>
    </rPh>
    <phoneticPr fontId="2"/>
  </si>
  <si>
    <t>鶴多 朱鷺</t>
  </si>
  <si>
    <t>千葉県柏市</t>
    <rPh sb="0" eb="3">
      <t>チバケン</t>
    </rPh>
    <rPh sb="3" eb="5">
      <t>カシワシ</t>
    </rPh>
    <phoneticPr fontId="2"/>
  </si>
  <si>
    <t>袈裟地 燕</t>
  </si>
  <si>
    <t>神奈川県鎌倉市</t>
    <rPh sb="0" eb="4">
      <t>カナガワケン</t>
    </rPh>
    <rPh sb="4" eb="6">
      <t>カマクラ</t>
    </rPh>
    <rPh sb="6" eb="7">
      <t>シ</t>
    </rPh>
    <phoneticPr fontId="2"/>
  </si>
  <si>
    <t>藤山 深雪</t>
  </si>
  <si>
    <t>東京都板橋区</t>
    <rPh sb="0" eb="3">
      <t>トウキョウト</t>
    </rPh>
    <rPh sb="3" eb="6">
      <t>イタバシク</t>
    </rPh>
    <phoneticPr fontId="2"/>
  </si>
  <si>
    <t>仁和 海豚</t>
  </si>
  <si>
    <t>千葉県千葉市</t>
    <rPh sb="0" eb="3">
      <t>チバケン</t>
    </rPh>
    <rPh sb="3" eb="6">
      <t>チバシ</t>
    </rPh>
    <phoneticPr fontId="2"/>
  </si>
  <si>
    <t>雪山 清美</t>
  </si>
  <si>
    <t>東京都新宿区</t>
    <rPh sb="0" eb="3">
      <t>トウキョウト</t>
    </rPh>
    <rPh sb="3" eb="6">
      <t>シンジュクク</t>
    </rPh>
    <phoneticPr fontId="2"/>
  </si>
  <si>
    <t>立冬 霜月</t>
  </si>
  <si>
    <t>茨城県土浦市</t>
    <rPh sb="0" eb="3">
      <t>イバラギケン</t>
    </rPh>
    <rPh sb="3" eb="6">
      <t>ツチウラシ</t>
    </rPh>
    <phoneticPr fontId="2"/>
  </si>
  <si>
    <t>冬至 蜜柑</t>
  </si>
  <si>
    <t>神奈川県逗子市</t>
    <rPh sb="0" eb="4">
      <t>カナガワケン</t>
    </rPh>
    <rPh sb="4" eb="7">
      <t>ズシシ</t>
    </rPh>
    <phoneticPr fontId="2"/>
  </si>
  <si>
    <t>沓崎 睦月</t>
  </si>
  <si>
    <t>埼玉県さいたま市</t>
    <rPh sb="0" eb="3">
      <t>サイタマケン</t>
    </rPh>
    <rPh sb="7" eb="8">
      <t>シ</t>
    </rPh>
    <phoneticPr fontId="2"/>
  </si>
  <si>
    <t>牛山 弥生</t>
  </si>
  <si>
    <t>東京都練馬区</t>
    <rPh sb="0" eb="3">
      <t>トウキョウト</t>
    </rPh>
    <rPh sb="3" eb="6">
      <t>ネリマク</t>
    </rPh>
    <phoneticPr fontId="2"/>
  </si>
  <si>
    <t>鉄火 真紀</t>
  </si>
  <si>
    <t>神奈川県厚木市</t>
    <rPh sb="0" eb="4">
      <t>カナガワケン</t>
    </rPh>
    <rPh sb="4" eb="7">
      <t>アツギシ</t>
    </rPh>
    <phoneticPr fontId="2"/>
  </si>
  <si>
    <t>コード</t>
    <phoneticPr fontId="2"/>
  </si>
  <si>
    <t>090-0011-9977</t>
    <phoneticPr fontId="2"/>
  </si>
  <si>
    <t>A</t>
    <phoneticPr fontId="2"/>
  </si>
  <si>
    <t>B</t>
    <phoneticPr fontId="2"/>
  </si>
  <si>
    <t>C</t>
    <phoneticPr fontId="2"/>
  </si>
  <si>
    <t>090-7351-9435</t>
    <phoneticPr fontId="2"/>
  </si>
  <si>
    <t>関数の使い方見本  (CS二級レベル)</t>
    <rPh sb="0" eb="2">
      <t>カンスウ</t>
    </rPh>
    <rPh sb="3" eb="4">
      <t>ツカ</t>
    </rPh>
    <rPh sb="5" eb="6">
      <t>カタ</t>
    </rPh>
    <rPh sb="6" eb="8">
      <t>ミホン</t>
    </rPh>
    <rPh sb="13" eb="15">
      <t>ニキュウ</t>
    </rPh>
    <phoneticPr fontId="2"/>
  </si>
  <si>
    <t>関数の使い方見本  (CS三級レベル)</t>
    <rPh sb="0" eb="2">
      <t>カンスウ</t>
    </rPh>
    <rPh sb="3" eb="4">
      <t>ツカ</t>
    </rPh>
    <rPh sb="5" eb="6">
      <t>カタ</t>
    </rPh>
    <rPh sb="6" eb="8">
      <t>ミホン</t>
    </rPh>
    <rPh sb="13" eb="14">
      <t>サン</t>
    </rPh>
    <rPh sb="14" eb="15">
      <t>キュウ</t>
    </rPh>
    <phoneticPr fontId="2"/>
  </si>
  <si>
    <t>A-10515C</t>
    <phoneticPr fontId="2"/>
  </si>
  <si>
    <t>D-30780A</t>
    <phoneticPr fontId="2"/>
  </si>
  <si>
    <t>E-A15B24</t>
    <phoneticPr fontId="2"/>
  </si>
  <si>
    <t>A-10523C</t>
    <phoneticPr fontId="2"/>
  </si>
  <si>
    <t>E-A15C16</t>
    <phoneticPr fontId="2"/>
  </si>
  <si>
    <t>コード</t>
    <phoneticPr fontId="2"/>
  </si>
  <si>
    <t>ランク</t>
    <phoneticPr fontId="2"/>
  </si>
  <si>
    <t>ランク</t>
    <phoneticPr fontId="2"/>
  </si>
  <si>
    <t>090-1111-2222</t>
    <phoneticPr fontId="2"/>
  </si>
  <si>
    <t>A</t>
    <phoneticPr fontId="2"/>
  </si>
  <si>
    <t>S</t>
    <phoneticPr fontId="2"/>
  </si>
  <si>
    <t>080-1234-5678</t>
    <phoneticPr fontId="2"/>
  </si>
  <si>
    <t>S</t>
    <phoneticPr fontId="2"/>
  </si>
  <si>
    <t>A</t>
    <phoneticPr fontId="2"/>
  </si>
  <si>
    <t>090-3131-2121</t>
    <phoneticPr fontId="2"/>
  </si>
  <si>
    <t>B</t>
    <phoneticPr fontId="2"/>
  </si>
  <si>
    <t>070-5678-8765</t>
    <phoneticPr fontId="2"/>
  </si>
  <si>
    <t>C</t>
    <phoneticPr fontId="2"/>
  </si>
  <si>
    <t>110-623-4318</t>
    <phoneticPr fontId="2"/>
  </si>
  <si>
    <t>B</t>
    <phoneticPr fontId="2"/>
  </si>
  <si>
    <t>090-4444-5555</t>
    <phoneticPr fontId="2"/>
  </si>
  <si>
    <t>C</t>
    <phoneticPr fontId="2"/>
  </si>
  <si>
    <t>090-9852-1675</t>
    <phoneticPr fontId="2"/>
  </si>
  <si>
    <t>070-4532-9513</t>
    <phoneticPr fontId="2"/>
  </si>
  <si>
    <t>0120-15-2764</t>
    <phoneticPr fontId="2"/>
  </si>
  <si>
    <t>A</t>
    <phoneticPr fontId="2"/>
  </si>
  <si>
    <t>110-119-4567</t>
    <phoneticPr fontId="2"/>
  </si>
  <si>
    <t>080-3517-6482</t>
    <phoneticPr fontId="2"/>
  </si>
  <si>
    <t>0120-45-6250</t>
    <phoneticPr fontId="2"/>
  </si>
  <si>
    <t>070-5462-8451</t>
    <phoneticPr fontId="2"/>
  </si>
  <si>
    <t>090-4682-1564</t>
    <phoneticPr fontId="2"/>
  </si>
  <si>
    <t>B</t>
    <phoneticPr fontId="2"/>
  </si>
  <si>
    <t>119-456-2543</t>
    <phoneticPr fontId="2"/>
  </si>
  <si>
    <t>090-0034-2651</t>
    <phoneticPr fontId="2"/>
  </si>
  <si>
    <t>080-1245-7896</t>
    <phoneticPr fontId="2"/>
  </si>
  <si>
    <t>0120-58-1567</t>
    <phoneticPr fontId="2"/>
  </si>
  <si>
    <t>下図のとおりの表を作成しなさい。</t>
    <rPh sb="0" eb="2">
      <t>カズ</t>
    </rPh>
    <rPh sb="7" eb="8">
      <t>ヒョウ</t>
    </rPh>
    <rPh sb="9" eb="11">
      <t>サクセイ</t>
    </rPh>
    <phoneticPr fontId="2"/>
  </si>
  <si>
    <t>条件</t>
    <rPh sb="0" eb="2">
      <t>ジョウケン</t>
    </rPh>
    <phoneticPr fontId="2"/>
  </si>
  <si>
    <r>
      <t>・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行の行高は</t>
    </r>
    <r>
      <rPr>
        <sz val="11"/>
        <rFont val="ＭＳ Ｐゴシック"/>
        <family val="3"/>
        <charset val="128"/>
      </rPr>
      <t>35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16-34</t>
    </r>
    <r>
      <rPr>
        <sz val="11"/>
        <rFont val="ＭＳ Ｐゴシック"/>
        <family val="3"/>
        <charset val="128"/>
      </rPr>
      <t>行は行高</t>
    </r>
    <r>
      <rPr>
        <sz val="11"/>
        <rFont val="ＭＳ Ｐゴシック"/>
        <family val="3"/>
        <charset val="128"/>
      </rPr>
      <t>12</t>
    </r>
    <rPh sb="3" eb="4">
      <t>ギョウ</t>
    </rPh>
    <rPh sb="5" eb="6">
      <t>ギョウ</t>
    </rPh>
    <rPh sb="6" eb="7">
      <t>コウ</t>
    </rPh>
    <rPh sb="16" eb="17">
      <t>ギョウ</t>
    </rPh>
    <rPh sb="18" eb="19">
      <t>ギョウ</t>
    </rPh>
    <rPh sb="19" eb="20">
      <t>コウ</t>
    </rPh>
    <phoneticPr fontId="2"/>
  </si>
  <si>
    <r>
      <t>・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3、C:L列の幅</t>
    </r>
    <r>
      <rPr>
        <sz val="11"/>
        <rFont val="ＭＳ Ｐゴシック"/>
        <family val="3"/>
        <charset val="128"/>
      </rPr>
      <t>は</t>
    </r>
    <r>
      <rPr>
        <sz val="11"/>
        <rFont val="ＭＳ Ｐゴシック"/>
        <family val="3"/>
        <charset val="128"/>
      </rPr>
      <t>自動</t>
    </r>
    <r>
      <rPr>
        <sz val="11"/>
        <rFont val="ＭＳ Ｐゴシック"/>
        <family val="3"/>
        <charset val="128"/>
      </rPr>
      <t>とする</t>
    </r>
    <rPh sb="2" eb="3">
      <t>レツ</t>
    </rPh>
    <rPh sb="4" eb="5">
      <t>ハバ</t>
    </rPh>
    <rPh sb="18" eb="19">
      <t>レツ</t>
    </rPh>
    <rPh sb="22" eb="24">
      <t>ジドウ</t>
    </rPh>
    <phoneticPr fontId="2"/>
  </si>
  <si>
    <r>
      <t>・タイトルは2</t>
    </r>
    <r>
      <rPr>
        <sz val="11"/>
        <rFont val="ＭＳ Ｐゴシック"/>
        <family val="3"/>
        <charset val="128"/>
      </rPr>
      <t>4P、MS明朝体、文字色は白、セル背景は黒、B:Lを結合し中寄せ、枠線は太線の黒</t>
    </r>
    <rPh sb="12" eb="15">
      <t>ミンチョウタイ</t>
    </rPh>
    <rPh sb="16" eb="19">
      <t>モジショク</t>
    </rPh>
    <rPh sb="20" eb="21">
      <t>シロ</t>
    </rPh>
    <rPh sb="24" eb="26">
      <t>ハイケイ</t>
    </rPh>
    <rPh sb="27" eb="28">
      <t>クロ</t>
    </rPh>
    <rPh sb="33" eb="35">
      <t>ケツゴウ</t>
    </rPh>
    <rPh sb="36" eb="37">
      <t>ナカ</t>
    </rPh>
    <rPh sb="37" eb="38">
      <t>ヨ</t>
    </rPh>
    <rPh sb="40" eb="42">
      <t>ワクセン</t>
    </rPh>
    <rPh sb="43" eb="45">
      <t>フトセン</t>
    </rPh>
    <rPh sb="46" eb="47">
      <t>クロ</t>
    </rPh>
    <phoneticPr fontId="2"/>
  </si>
  <si>
    <r>
      <t>・B</t>
    </r>
    <r>
      <rPr>
        <sz val="11"/>
        <rFont val="ＭＳ Ｐゴシック"/>
        <family val="3"/>
        <charset val="128"/>
      </rPr>
      <t>16:L35</t>
    </r>
    <r>
      <rPr>
        <sz val="11"/>
        <rFont val="ＭＳ Ｐゴシック"/>
        <family val="3"/>
        <charset val="128"/>
      </rPr>
      <t>の文字サイズは１０ポイント</t>
    </r>
    <rPh sb="9" eb="11">
      <t>モジ</t>
    </rPh>
    <phoneticPr fontId="2"/>
  </si>
  <si>
    <t>・B16:L34の罫線は外枠を太線にする</t>
    <rPh sb="9" eb="11">
      <t>ケイセン</t>
    </rPh>
    <rPh sb="12" eb="14">
      <t>ソトワク</t>
    </rPh>
    <rPh sb="15" eb="17">
      <t>フトセン</t>
    </rPh>
    <phoneticPr fontId="2"/>
  </si>
  <si>
    <t>・グループ名は縦書きで上下左右に中央揃え</t>
    <rPh sb="5" eb="6">
      <t>メイ</t>
    </rPh>
    <rPh sb="7" eb="9">
      <t>タテガ</t>
    </rPh>
    <rPh sb="11" eb="13">
      <t>ジョウゲ</t>
    </rPh>
    <rPh sb="13" eb="15">
      <t>サユウ</t>
    </rPh>
    <rPh sb="16" eb="18">
      <t>チュウオウ</t>
    </rPh>
    <rPh sb="18" eb="19">
      <t>ゾロ</t>
    </rPh>
    <phoneticPr fontId="2"/>
  </si>
  <si>
    <t>・セル装飾は図のとおりとする</t>
    <rPh sb="3" eb="5">
      <t>ソウショク</t>
    </rPh>
    <rPh sb="6" eb="7">
      <t>ズ</t>
    </rPh>
    <phoneticPr fontId="2"/>
  </si>
  <si>
    <t>・小計行の合計や平均は各グループでの合計や平均を表示させて下さい。</t>
    <rPh sb="1" eb="3">
      <t>ショウケイ</t>
    </rPh>
    <rPh sb="3" eb="4">
      <t>ギョウ</t>
    </rPh>
    <rPh sb="5" eb="7">
      <t>ゴウケイ</t>
    </rPh>
    <rPh sb="8" eb="10">
      <t>ヘイキン</t>
    </rPh>
    <rPh sb="11" eb="12">
      <t>カク</t>
    </rPh>
    <rPh sb="18" eb="20">
      <t>ゴウケイ</t>
    </rPh>
    <rPh sb="21" eb="23">
      <t>ヘイキン</t>
    </rPh>
    <rPh sb="24" eb="26">
      <t>ヒョウジ</t>
    </rPh>
    <rPh sb="29" eb="30">
      <t>クダ</t>
    </rPh>
    <phoneticPr fontId="2"/>
  </si>
  <si>
    <t>・順位は合計値で決定してください。</t>
    <rPh sb="1" eb="3">
      <t>ジュンイ</t>
    </rPh>
    <rPh sb="4" eb="6">
      <t>ゴウケイ</t>
    </rPh>
    <rPh sb="6" eb="7">
      <t>アタイ</t>
    </rPh>
    <rPh sb="8" eb="10">
      <t>ケッテイ</t>
    </rPh>
    <phoneticPr fontId="2"/>
  </si>
  <si>
    <t>・データの不足部は全て式で補うこと。</t>
    <rPh sb="5" eb="7">
      <t>フソク</t>
    </rPh>
    <rPh sb="7" eb="8">
      <t>ブ</t>
    </rPh>
    <rPh sb="9" eb="10">
      <t>スベ</t>
    </rPh>
    <rPh sb="11" eb="12">
      <t>シキ</t>
    </rPh>
    <rPh sb="13" eb="14">
      <t>オギナ</t>
    </rPh>
    <phoneticPr fontId="2"/>
  </si>
  <si>
    <t>・「今日の日付」は閲覧時の日付が自動的に表示されること。</t>
    <rPh sb="2" eb="4">
      <t>キョウ</t>
    </rPh>
    <rPh sb="5" eb="7">
      <t>ヒヅケ</t>
    </rPh>
    <rPh sb="9" eb="11">
      <t>エツラン</t>
    </rPh>
    <rPh sb="11" eb="12">
      <t>ジ</t>
    </rPh>
    <rPh sb="13" eb="15">
      <t>ヒヅケ</t>
    </rPh>
    <rPh sb="16" eb="19">
      <t>ジドウテキ</t>
    </rPh>
    <rPh sb="20" eb="22">
      <t>ヒョウジ</t>
    </rPh>
    <phoneticPr fontId="2"/>
  </si>
  <si>
    <t>本日の営業成績</t>
    <rPh sb="0" eb="2">
      <t>ホンジツ</t>
    </rPh>
    <rPh sb="3" eb="5">
      <t>エイギョウ</t>
    </rPh>
    <rPh sb="5" eb="7">
      <t>セイセキ</t>
    </rPh>
    <phoneticPr fontId="2"/>
  </si>
  <si>
    <t>氏名</t>
    <rPh sb="0" eb="2">
      <t>シメイ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</si>
  <si>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</si>
  <si>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</si>
  <si>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</si>
  <si>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商品D</t>
    <rPh sb="0" eb="2">
      <t>ショウヒン</t>
    </rPh>
    <phoneticPr fontId="2"/>
  </si>
  <si>
    <t>グループA</t>
    <phoneticPr fontId="2"/>
  </si>
  <si>
    <t>小　計</t>
    <rPh sb="0" eb="1">
      <t>ショウ</t>
    </rPh>
    <rPh sb="2" eb="3">
      <t>ケイ</t>
    </rPh>
    <phoneticPr fontId="2"/>
  </si>
  <si>
    <t>グループB</t>
    <phoneticPr fontId="2"/>
  </si>
  <si>
    <t>グループB</t>
    <phoneticPr fontId="2"/>
  </si>
  <si>
    <t>今日の日付：</t>
    <phoneticPr fontId="2"/>
  </si>
  <si>
    <r>
      <t>・1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32</t>
    </r>
    <r>
      <rPr>
        <sz val="11"/>
        <rFont val="ＭＳ Ｐゴシック"/>
        <family val="3"/>
        <charset val="128"/>
      </rPr>
      <t>行の行高は</t>
    </r>
    <r>
      <rPr>
        <sz val="11"/>
        <rFont val="ＭＳ Ｐゴシック"/>
        <family val="3"/>
        <charset val="128"/>
      </rPr>
      <t>15、タイトル行は30</t>
    </r>
    <rPh sb="6" eb="7">
      <t>ギョウ</t>
    </rPh>
    <rPh sb="8" eb="9">
      <t>ギョウ</t>
    </rPh>
    <rPh sb="9" eb="10">
      <t>コウ</t>
    </rPh>
    <rPh sb="18" eb="19">
      <t>ギョウ</t>
    </rPh>
    <phoneticPr fontId="2"/>
  </si>
  <si>
    <t>・タイトルはMS明朝の24P、文字色は白、セルはB:Oを結合しセンタリング、セル色は緑、枠は黒い太線とします。</t>
    <rPh sb="8" eb="10">
      <t>ミンチョウ</t>
    </rPh>
    <rPh sb="15" eb="18">
      <t>モジショク</t>
    </rPh>
    <rPh sb="19" eb="20">
      <t>シロ</t>
    </rPh>
    <rPh sb="28" eb="30">
      <t>ケツゴウ</t>
    </rPh>
    <rPh sb="40" eb="41">
      <t>ショク</t>
    </rPh>
    <rPh sb="42" eb="43">
      <t>ミドリ</t>
    </rPh>
    <rPh sb="44" eb="45">
      <t>ワク</t>
    </rPh>
    <rPh sb="46" eb="47">
      <t>クロ</t>
    </rPh>
    <rPh sb="48" eb="50">
      <t>フトセン</t>
    </rPh>
    <phoneticPr fontId="2"/>
  </si>
  <si>
    <r>
      <t>・タイトル以外の文字サイズは1</t>
    </r>
    <r>
      <rPr>
        <sz val="11"/>
        <rFont val="ＭＳ Ｐゴシック"/>
        <family val="3"/>
        <charset val="128"/>
      </rPr>
      <t>0.5</t>
    </r>
    <r>
      <rPr>
        <sz val="11"/>
        <rFont val="ＭＳ Ｐゴシック"/>
        <family val="3"/>
        <charset val="128"/>
      </rPr>
      <t>ポイント</t>
    </r>
    <rPh sb="5" eb="7">
      <t>イガイ</t>
    </rPh>
    <rPh sb="8" eb="10">
      <t>モジ</t>
    </rPh>
    <phoneticPr fontId="2"/>
  </si>
  <si>
    <r>
      <t>・Ａ列の幅は２、Ｂ列と</t>
    </r>
    <r>
      <rPr>
        <sz val="11"/>
        <rFont val="ＭＳ Ｐゴシック"/>
        <family val="3"/>
        <charset val="128"/>
      </rPr>
      <t>O列</t>
    </r>
    <r>
      <rPr>
        <sz val="11"/>
        <rFont val="ＭＳ Ｐゴシック"/>
        <family val="3"/>
        <charset val="128"/>
      </rPr>
      <t>の幅は8</t>
    </r>
    <r>
      <rPr>
        <sz val="11"/>
        <rFont val="ＭＳ Ｐゴシック"/>
        <family val="3"/>
        <charset val="128"/>
      </rPr>
      <t>.5、C:N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とする。</t>
    </r>
    <rPh sb="2" eb="3">
      <t>レツ</t>
    </rPh>
    <rPh sb="4" eb="5">
      <t>ハバ</t>
    </rPh>
    <rPh sb="12" eb="13">
      <t>レツ</t>
    </rPh>
    <rPh sb="23" eb="24">
      <t>レツ</t>
    </rPh>
    <rPh sb="25" eb="26">
      <t>ハバ</t>
    </rPh>
    <phoneticPr fontId="2"/>
  </si>
  <si>
    <t>・順位は最高タイムで競います。</t>
    <rPh sb="1" eb="3">
      <t>ジュンイ</t>
    </rPh>
    <rPh sb="4" eb="6">
      <t>サイコウ</t>
    </rPh>
    <rPh sb="10" eb="11">
      <t>キソ</t>
    </rPh>
    <phoneticPr fontId="2"/>
  </si>
  <si>
    <t>・当然ながら、早い方が最高タイムです。</t>
    <rPh sb="1" eb="3">
      <t>トウゼン</t>
    </rPh>
    <rPh sb="7" eb="8">
      <t>ハヤ</t>
    </rPh>
    <rPh sb="9" eb="10">
      <t>ホウ</t>
    </rPh>
    <rPh sb="11" eb="13">
      <t>サイコウ</t>
    </rPh>
    <phoneticPr fontId="2"/>
  </si>
  <si>
    <t>・ブービーはビリから２番目のことです。</t>
    <rPh sb="11" eb="13">
      <t>バンメ</t>
    </rPh>
    <phoneticPr fontId="2"/>
  </si>
  <si>
    <t>・表彰者のデータは１８－２９行のセルを参照してください。</t>
    <rPh sb="1" eb="3">
      <t>ヒョウショウ</t>
    </rPh>
    <rPh sb="3" eb="4">
      <t>シャ</t>
    </rPh>
    <rPh sb="14" eb="15">
      <t>ギョウ</t>
    </rPh>
    <rPh sb="19" eb="21">
      <t>サンショウ</t>
    </rPh>
    <phoneticPr fontId="2"/>
  </si>
  <si>
    <t>・表彰者の名前欄は判らなければ無回答でもかまいません。</t>
    <rPh sb="1" eb="3">
      <t>ヒョウショウ</t>
    </rPh>
    <rPh sb="3" eb="4">
      <t>シャ</t>
    </rPh>
    <rPh sb="5" eb="7">
      <t>ナマエ</t>
    </rPh>
    <rPh sb="7" eb="8">
      <t>ラン</t>
    </rPh>
    <rPh sb="9" eb="10">
      <t>ワカ</t>
    </rPh>
    <rPh sb="15" eb="18">
      <t>ムカイトウ</t>
    </rPh>
    <phoneticPr fontId="2"/>
  </si>
  <si>
    <t>レース結果</t>
    <rPh sb="3" eb="5">
      <t>ケッカ</t>
    </rPh>
    <phoneticPr fontId="2"/>
  </si>
  <si>
    <t>タイム</t>
    <phoneticPr fontId="2"/>
  </si>
  <si>
    <t>結果</t>
    <rPh sb="0" eb="2">
      <t>ケッカ</t>
    </rPh>
    <phoneticPr fontId="2"/>
  </si>
  <si>
    <t>表彰者</t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</si>
  <si>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</si>
  <si>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</si>
  <si>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</si>
  <si>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</si>
  <si>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</si>
  <si>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走行数</t>
    <rPh sb="0" eb="2">
      <t>ソウコウ</t>
    </rPh>
    <rPh sb="2" eb="3">
      <t>スウ</t>
    </rPh>
    <phoneticPr fontId="2"/>
  </si>
  <si>
    <t>タイム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</si>
  <si>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</si>
  <si>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</si>
  <si>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</si>
  <si>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ブービー</t>
    <phoneticPr fontId="2"/>
  </si>
  <si>
    <t>日付：</t>
    <rPh sb="0" eb="2">
      <t>ヒヅケ</t>
    </rPh>
    <phoneticPr fontId="2"/>
  </si>
  <si>
    <t>烈川 怒涛</t>
  </si>
  <si>
    <t>夏至 孔雀</t>
  </si>
  <si>
    <t>沼地 鯉蔵</t>
  </si>
  <si>
    <t>醍醐 ミカ</t>
  </si>
  <si>
    <t>下図のとおりの表をB15から下に作成しなさい。</t>
    <rPh sb="0" eb="2">
      <t>カズ</t>
    </rPh>
    <rPh sb="7" eb="8">
      <t>ヒョウ</t>
    </rPh>
    <rPh sb="14" eb="15">
      <t>シタ</t>
    </rPh>
    <rPh sb="16" eb="18">
      <t>サクセイ</t>
    </rPh>
    <phoneticPr fontId="2"/>
  </si>
  <si>
    <r>
      <t>・</t>
    </r>
    <r>
      <rPr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行の行高は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16-30</t>
    </r>
    <r>
      <rPr>
        <sz val="11"/>
        <rFont val="ＭＳ Ｐゴシック"/>
        <family val="3"/>
        <charset val="128"/>
      </rPr>
      <t>行は行高</t>
    </r>
    <r>
      <rPr>
        <sz val="11"/>
        <rFont val="ＭＳ Ｐゴシック"/>
        <family val="3"/>
        <charset val="128"/>
      </rPr>
      <t>12</t>
    </r>
    <rPh sb="3" eb="4">
      <t>ギョウ</t>
    </rPh>
    <rPh sb="5" eb="6">
      <t>ギョウ</t>
    </rPh>
    <rPh sb="6" eb="7">
      <t>コウ</t>
    </rPh>
    <rPh sb="16" eb="17">
      <t>ギョウ</t>
    </rPh>
    <rPh sb="18" eb="19">
      <t>ギョウ</t>
    </rPh>
    <rPh sb="19" eb="20">
      <t>コウ</t>
    </rPh>
    <phoneticPr fontId="2"/>
  </si>
  <si>
    <r>
      <t>・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B:C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4、D:KとM:N列の幅</t>
    </r>
    <r>
      <rPr>
        <sz val="11"/>
        <rFont val="ＭＳ Ｐゴシック"/>
        <family val="3"/>
        <charset val="128"/>
      </rPr>
      <t>は</t>
    </r>
    <r>
      <rPr>
        <sz val="11"/>
        <rFont val="ＭＳ Ｐゴシック"/>
        <family val="3"/>
        <charset val="128"/>
      </rPr>
      <t>5、L列は８</t>
    </r>
    <r>
      <rPr>
        <sz val="11"/>
        <rFont val="ＭＳ Ｐゴシック"/>
        <family val="3"/>
        <charset val="128"/>
      </rPr>
      <t>とする</t>
    </r>
    <rPh sb="2" eb="3">
      <t>レツ</t>
    </rPh>
    <rPh sb="4" eb="5">
      <t>ハバ</t>
    </rPh>
    <rPh sb="24" eb="25">
      <t>レツ</t>
    </rPh>
    <rPh sb="31" eb="32">
      <t>レツ</t>
    </rPh>
    <phoneticPr fontId="2"/>
  </si>
  <si>
    <r>
      <t>・タイトルは2</t>
    </r>
    <r>
      <rPr>
        <sz val="11"/>
        <rFont val="ＭＳ Ｐゴシック"/>
        <family val="3"/>
        <charset val="128"/>
      </rPr>
      <t>4P、MSゴシック体、文字色は青で太文字、インデント５の均等割付</t>
    </r>
    <rPh sb="16" eb="17">
      <t>タイ</t>
    </rPh>
    <rPh sb="18" eb="21">
      <t>モジショク</t>
    </rPh>
    <rPh sb="22" eb="23">
      <t>アオ</t>
    </rPh>
    <rPh sb="24" eb="25">
      <t>フトシ</t>
    </rPh>
    <rPh sb="25" eb="27">
      <t>モジ</t>
    </rPh>
    <phoneticPr fontId="2"/>
  </si>
  <si>
    <r>
      <t>・タイトルのセルはB:</t>
    </r>
    <r>
      <rPr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を結合し、背景は縦横メッシュの黄色い網掛け、枠線は太線の黒</t>
    </r>
    <rPh sb="17" eb="19">
      <t>ハイケイ</t>
    </rPh>
    <rPh sb="20" eb="21">
      <t>タテ</t>
    </rPh>
    <rPh sb="21" eb="22">
      <t>ヨコ</t>
    </rPh>
    <rPh sb="30" eb="32">
      <t>アミカ</t>
    </rPh>
    <phoneticPr fontId="2"/>
  </si>
  <si>
    <t>・タイトル以外の文字サイズは１０ポイント</t>
    <rPh sb="5" eb="7">
      <t>イガイ</t>
    </rPh>
    <rPh sb="8" eb="10">
      <t>モジ</t>
    </rPh>
    <phoneticPr fontId="2"/>
  </si>
  <si>
    <t>・他のセル装飾は図のとおりとする</t>
    <rPh sb="1" eb="2">
      <t>タ</t>
    </rPh>
    <rPh sb="5" eb="7">
      <t>ソウショク</t>
    </rPh>
    <rPh sb="8" eb="9">
      <t>ズ</t>
    </rPh>
    <phoneticPr fontId="2"/>
  </si>
  <si>
    <t>・一日目と二日目の評価は時間が８時間未満の場合に「×」が表示されるようにしてください。</t>
    <rPh sb="1" eb="3">
      <t>イチニチ</t>
    </rPh>
    <rPh sb="3" eb="4">
      <t>メ</t>
    </rPh>
    <rPh sb="5" eb="8">
      <t>フツカメ</t>
    </rPh>
    <rPh sb="9" eb="11">
      <t>ヒョウカ</t>
    </rPh>
    <rPh sb="12" eb="14">
      <t>ジカン</t>
    </rPh>
    <rPh sb="16" eb="18">
      <t>ジカン</t>
    </rPh>
    <rPh sb="18" eb="20">
      <t>ミマン</t>
    </rPh>
    <rPh sb="21" eb="23">
      <t>バアイ</t>
    </rPh>
    <rPh sb="28" eb="30">
      <t>ヒョウジ</t>
    </rPh>
    <phoneticPr fontId="2"/>
  </si>
  <si>
    <t>・総合の評価は一日目と二日目の評価のどちらかに×が有れば「(-_-#)」が表示されるようにしてください。</t>
    <rPh sb="1" eb="3">
      <t>ソウゴウ</t>
    </rPh>
    <rPh sb="4" eb="6">
      <t>ヒョウカ</t>
    </rPh>
    <rPh sb="25" eb="26">
      <t>ア</t>
    </rPh>
    <rPh sb="37" eb="39">
      <t>ヒョウジ</t>
    </rPh>
    <phoneticPr fontId="2"/>
  </si>
  <si>
    <t>・総合の氏名欄は苗字と名前の間に半角スペースを入れること。</t>
    <rPh sb="1" eb="3">
      <t>ソウゴウ</t>
    </rPh>
    <rPh sb="4" eb="6">
      <t>シメイ</t>
    </rPh>
    <rPh sb="6" eb="7">
      <t>ラン</t>
    </rPh>
    <rPh sb="8" eb="10">
      <t>ミョウジ</t>
    </rPh>
    <rPh sb="11" eb="13">
      <t>ナマエ</t>
    </rPh>
    <rPh sb="14" eb="15">
      <t>アイダ</t>
    </rPh>
    <rPh sb="16" eb="18">
      <t>ハンカク</t>
    </rPh>
    <rPh sb="23" eb="24">
      <t>イ</t>
    </rPh>
    <phoneticPr fontId="2"/>
  </si>
  <si>
    <t>・データの不足部は白地の部分は入力し、他の部分は全て式で補うこと。</t>
    <rPh sb="5" eb="7">
      <t>フソク</t>
    </rPh>
    <rPh sb="7" eb="8">
      <t>ブ</t>
    </rPh>
    <rPh sb="9" eb="11">
      <t>シロジ</t>
    </rPh>
    <rPh sb="12" eb="14">
      <t>ブブン</t>
    </rPh>
    <rPh sb="15" eb="17">
      <t>ニュウリョク</t>
    </rPh>
    <rPh sb="19" eb="20">
      <t>タ</t>
    </rPh>
    <rPh sb="21" eb="23">
      <t>ブブン</t>
    </rPh>
    <rPh sb="24" eb="25">
      <t>スベ</t>
    </rPh>
    <rPh sb="26" eb="27">
      <t>シキ</t>
    </rPh>
    <rPh sb="28" eb="29">
      <t>オギナ</t>
    </rPh>
    <phoneticPr fontId="2"/>
  </si>
  <si>
    <t>活動参加時間</t>
    <rPh sb="0" eb="2">
      <t>カツドウ</t>
    </rPh>
    <rPh sb="2" eb="4">
      <t>サンカ</t>
    </rPh>
    <rPh sb="4" eb="6">
      <t>ジカン</t>
    </rPh>
    <phoneticPr fontId="2"/>
  </si>
  <si>
    <t>参加者</t>
    <rPh sb="0" eb="3">
      <t>サンカシャ</t>
    </rPh>
    <phoneticPr fontId="2"/>
  </si>
  <si>
    <t>一日目</t>
    <rPh sb="0" eb="1">
      <t>イチ</t>
    </rPh>
    <rPh sb="1" eb="2">
      <t>ニチ</t>
    </rPh>
    <rPh sb="2" eb="3">
      <t>メ</t>
    </rPh>
    <phoneticPr fontId="2"/>
  </si>
  <si>
    <t>二日目</t>
    <rPh sb="0" eb="1">
      <t>ニ</t>
    </rPh>
    <rPh sb="1" eb="2">
      <t>ニチ</t>
    </rPh>
    <rPh sb="2" eb="3">
      <t>メ</t>
    </rPh>
    <phoneticPr fontId="2"/>
  </si>
  <si>
    <t>２日間総合</t>
    <rPh sb="1" eb="3">
      <t>ニチカン</t>
    </rPh>
    <rPh sb="3" eb="5">
      <t>ソウゴウ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</si>
  <si>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</si>
  <si>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</si>
  <si>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</si>
  <si>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</si>
  <si>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時間</t>
    <rPh sb="0" eb="2">
      <t>ジカン</t>
    </rPh>
    <phoneticPr fontId="2"/>
  </si>
  <si>
    <t>評価</t>
    <rPh sb="0" eb="2">
      <t>ヒョウカ</t>
    </rPh>
    <phoneticPr fontId="2"/>
  </si>
  <si>
    <t>平均時間</t>
    <rPh sb="0" eb="2">
      <t>ヘイキン</t>
    </rPh>
    <rPh sb="2" eb="4">
      <t>ジカン</t>
    </rPh>
    <phoneticPr fontId="2"/>
  </si>
  <si>
    <r>
      <t>・15-3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行の行高は自動とする</t>
    </r>
    <rPh sb="6" eb="7">
      <t>ギョウ</t>
    </rPh>
    <rPh sb="8" eb="9">
      <t>ギョウ</t>
    </rPh>
    <rPh sb="9" eb="10">
      <t>コウ</t>
    </rPh>
    <rPh sb="11" eb="13">
      <t>ジドウ</t>
    </rPh>
    <phoneticPr fontId="2"/>
  </si>
  <si>
    <r>
      <t>・A列の幅は2、B列の幅は８、C:S列の幅は</t>
    </r>
    <r>
      <rPr>
        <sz val="11"/>
        <rFont val="ＭＳ Ｐゴシック"/>
        <family val="3"/>
        <charset val="128"/>
      </rPr>
      <t>3.5</t>
    </r>
    <r>
      <rPr>
        <sz val="11"/>
        <rFont val="ＭＳ Ｐゴシック"/>
        <family val="3"/>
        <charset val="128"/>
      </rPr>
      <t>、T:W列は自動調整とする</t>
    </r>
    <rPh sb="2" eb="3">
      <t>レツ</t>
    </rPh>
    <rPh sb="4" eb="5">
      <t>ハバ</t>
    </rPh>
    <rPh sb="18" eb="19">
      <t>レツ</t>
    </rPh>
    <rPh sb="31" eb="33">
      <t>ジドウ</t>
    </rPh>
    <rPh sb="33" eb="35">
      <t>チョウセイ</t>
    </rPh>
    <phoneticPr fontId="2"/>
  </si>
  <si>
    <r>
      <t>・C1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:S1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は縦書きとする</t>
    </r>
    <rPh sb="9" eb="11">
      <t>タテガ</t>
    </rPh>
    <phoneticPr fontId="2"/>
  </si>
  <si>
    <r>
      <t>・B15:W3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のフォントは10Pとする</t>
    </r>
    <phoneticPr fontId="2"/>
  </si>
  <si>
    <r>
      <t>・B15:</t>
    </r>
    <r>
      <rPr>
        <sz val="11"/>
        <rFont val="ＭＳ Ｐゴシック"/>
        <family val="3"/>
        <charset val="128"/>
      </rPr>
      <t>F17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G15:G17、H15:J16、H17:J17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15:</t>
    </r>
    <r>
      <rPr>
        <sz val="11"/>
        <rFont val="ＭＳ Ｐゴシック"/>
        <family val="3"/>
        <charset val="128"/>
      </rPr>
      <t>V</t>
    </r>
    <r>
      <rPr>
        <sz val="11"/>
        <rFont val="ＭＳ Ｐゴシック"/>
        <family val="3"/>
        <charset val="128"/>
      </rPr>
      <t>15、</t>
    </r>
    <r>
      <rPr>
        <sz val="11"/>
        <rFont val="ＭＳ Ｐゴシック"/>
        <family val="3"/>
        <charset val="128"/>
      </rPr>
      <t>K16:V16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K17:V17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T30:T31、U30:V30、U31:V31</t>
    </r>
    <r>
      <rPr>
        <sz val="11"/>
        <rFont val="ＭＳ Ｐゴシック"/>
        <family val="3"/>
        <charset val="128"/>
      </rPr>
      <t>をそれぞれセル結合しなさい</t>
    </r>
    <rPh sb="87" eb="89">
      <t>ケツゴウ</t>
    </rPh>
    <phoneticPr fontId="2"/>
  </si>
  <si>
    <t>・来期待遇、成否、可否は「基準」に従い、W列を参照して式を作ってください。</t>
    <rPh sb="1" eb="3">
      <t>ライキ</t>
    </rPh>
    <rPh sb="3" eb="5">
      <t>タイグウ</t>
    </rPh>
    <rPh sb="6" eb="8">
      <t>セイヒ</t>
    </rPh>
    <rPh sb="9" eb="11">
      <t>カヒ</t>
    </rPh>
    <rPh sb="13" eb="15">
      <t>キジュン</t>
    </rPh>
    <rPh sb="17" eb="18">
      <t>シタガ</t>
    </rPh>
    <rPh sb="21" eb="22">
      <t>レツ</t>
    </rPh>
    <rPh sb="23" eb="25">
      <t>サンショウ</t>
    </rPh>
    <rPh sb="27" eb="28">
      <t>シキ</t>
    </rPh>
    <rPh sb="29" eb="30">
      <t>ツク</t>
    </rPh>
    <phoneticPr fontId="2"/>
  </si>
  <si>
    <t>・データの不足部はB19:S29の部分は入力し、他の部分は全て式で補うこと。</t>
    <rPh sb="5" eb="7">
      <t>フソク</t>
    </rPh>
    <rPh sb="7" eb="8">
      <t>ブ</t>
    </rPh>
    <rPh sb="17" eb="19">
      <t>ブブン</t>
    </rPh>
    <rPh sb="20" eb="22">
      <t>ニュウリョク</t>
    </rPh>
    <rPh sb="24" eb="25">
      <t>タ</t>
    </rPh>
    <rPh sb="26" eb="28">
      <t>ブブン</t>
    </rPh>
    <rPh sb="29" eb="30">
      <t>スベ</t>
    </rPh>
    <rPh sb="31" eb="32">
      <t>シキ</t>
    </rPh>
    <rPh sb="33" eb="34">
      <t>オギナ</t>
    </rPh>
    <phoneticPr fontId="2"/>
  </si>
  <si>
    <t>今期の採択状況です。
欠席の多い委員は解任
させていただきます。</t>
    <rPh sb="0" eb="2">
      <t>コンキ</t>
    </rPh>
    <rPh sb="3" eb="5">
      <t>サイタク</t>
    </rPh>
    <rPh sb="5" eb="7">
      <t>ジョウキョウ</t>
    </rPh>
    <rPh sb="11" eb="13">
      <t>ケッセキ</t>
    </rPh>
    <rPh sb="14" eb="15">
      <t>オオ</t>
    </rPh>
    <rPh sb="16" eb="18">
      <t>イイン</t>
    </rPh>
    <rPh sb="19" eb="21">
      <t>カイニン</t>
    </rPh>
    <phoneticPr fontId="2"/>
  </si>
  <si>
    <t>基準</t>
    <rPh sb="0" eb="2">
      <t>キジュン</t>
    </rPh>
    <phoneticPr fontId="2"/>
  </si>
  <si>
    <t>採択基準</t>
    <rPh sb="0" eb="2">
      <t>サイタク</t>
    </rPh>
    <rPh sb="2" eb="4">
      <t>キジュン</t>
    </rPh>
    <phoneticPr fontId="2"/>
  </si>
  <si>
    <t>投票成立は、投票率が右の比率を超えていること。</t>
    <rPh sb="0" eb="2">
      <t>トウヒョウ</t>
    </rPh>
    <rPh sb="2" eb="4">
      <t>セイリツ</t>
    </rPh>
    <rPh sb="10" eb="11">
      <t>ミギ</t>
    </rPh>
    <rPh sb="12" eb="14">
      <t>ヒリツ</t>
    </rPh>
    <rPh sb="15" eb="16">
      <t>コ</t>
    </rPh>
    <phoneticPr fontId="2"/>
  </si>
  <si>
    <t>可決は出席委員の賛成が右の値を超えていること</t>
    <rPh sb="3" eb="5">
      <t>シュッセキ</t>
    </rPh>
    <rPh sb="5" eb="7">
      <t>イイン</t>
    </rPh>
    <rPh sb="8" eb="10">
      <t>サンセイ</t>
    </rPh>
    <rPh sb="11" eb="12">
      <t>ミギ</t>
    </rPh>
    <rPh sb="13" eb="14">
      <t>アタイ</t>
    </rPh>
    <rPh sb="15" eb="16">
      <t>コ</t>
    </rPh>
    <phoneticPr fontId="2"/>
  </si>
  <si>
    <t>来期待遇</t>
    <rPh sb="0" eb="2">
      <t>ライキ</t>
    </rPh>
    <rPh sb="2" eb="4">
      <t>タイグウ</t>
    </rPh>
    <phoneticPr fontId="2"/>
  </si>
  <si>
    <t>出席率がが右の値を超えていなければ「解任」</t>
    <rPh sb="0" eb="2">
      <t>シュッセキ</t>
    </rPh>
    <rPh sb="2" eb="3">
      <t>リツ</t>
    </rPh>
    <rPh sb="5" eb="6">
      <t>ミギ</t>
    </rPh>
    <rPh sb="7" eb="8">
      <t>アタイ</t>
    </rPh>
    <rPh sb="9" eb="10">
      <t>コ</t>
    </rPh>
    <rPh sb="18" eb="20">
      <t>カイニン</t>
    </rPh>
    <phoneticPr fontId="2"/>
  </si>
  <si>
    <t xml:space="preserve"> 　　委員名
項目</t>
    <rPh sb="3" eb="5">
      <t>イイン</t>
    </rPh>
    <rPh sb="5" eb="6">
      <t>メイ</t>
    </rPh>
    <rPh sb="8" eb="10">
      <t>コウモク</t>
    </rPh>
    <phoneticPr fontId="2"/>
  </si>
  <si>
    <t>村多</t>
  </si>
  <si>
    <t>近井</t>
  </si>
  <si>
    <t>目地</t>
  </si>
  <si>
    <t>塁川</t>
  </si>
  <si>
    <t>節川</t>
  </si>
  <si>
    <t>岸川</t>
  </si>
  <si>
    <t>猫山</t>
  </si>
  <si>
    <t>井山</t>
  </si>
  <si>
    <t>椎名</t>
  </si>
  <si>
    <t>比地</t>
  </si>
  <si>
    <t>杉菜</t>
  </si>
  <si>
    <t>鶴多</t>
  </si>
  <si>
    <t>袈裟地</t>
  </si>
  <si>
    <t>三輪</t>
  </si>
  <si>
    <t>藤山</t>
  </si>
  <si>
    <t>仁和</t>
  </si>
  <si>
    <t>雪山</t>
  </si>
  <si>
    <t>投票率</t>
    <rPh sb="0" eb="2">
      <t>トウヒョウ</t>
    </rPh>
    <rPh sb="2" eb="3">
      <t>リツ</t>
    </rPh>
    <phoneticPr fontId="2"/>
  </si>
  <si>
    <t>成否</t>
    <rPh sb="0" eb="2">
      <t>セイヒ</t>
    </rPh>
    <phoneticPr fontId="2"/>
  </si>
  <si>
    <t>賛成数</t>
    <rPh sb="0" eb="2">
      <t>サンセイ</t>
    </rPh>
    <rPh sb="2" eb="3">
      <t>スウ</t>
    </rPh>
    <phoneticPr fontId="2"/>
  </si>
  <si>
    <t>可否</t>
    <rPh sb="0" eb="2">
      <t>カヒ</t>
    </rPh>
    <phoneticPr fontId="2"/>
  </si>
  <si>
    <t>議題１</t>
    <rPh sb="0" eb="2">
      <t>ギダイ</t>
    </rPh>
    <phoneticPr fontId="2"/>
  </si>
  <si>
    <t>○</t>
  </si>
  <si>
    <t>×</t>
  </si>
  <si>
    <t>議題２</t>
    <rPh sb="0" eb="2">
      <t>ギダイ</t>
    </rPh>
    <phoneticPr fontId="2"/>
  </si>
  <si>
    <t>議題３</t>
    <rPh sb="0" eb="2">
      <t>ギダイ</t>
    </rPh>
    <phoneticPr fontId="2"/>
  </si>
  <si>
    <t>議題５</t>
    <rPh sb="0" eb="2">
      <t>ギダイ</t>
    </rPh>
    <phoneticPr fontId="2"/>
  </si>
  <si>
    <t>議題６</t>
    <rPh sb="0" eb="2">
      <t>ギダイ</t>
    </rPh>
    <phoneticPr fontId="2"/>
  </si>
  <si>
    <t>議題７</t>
    <rPh sb="0" eb="2">
      <t>ギダイ</t>
    </rPh>
    <phoneticPr fontId="2"/>
  </si>
  <si>
    <t>議題８</t>
    <rPh sb="0" eb="2">
      <t>ギダイ</t>
    </rPh>
    <phoneticPr fontId="2"/>
  </si>
  <si>
    <t>議題１０</t>
    <rPh sb="0" eb="2">
      <t>ギダイ</t>
    </rPh>
    <phoneticPr fontId="2"/>
  </si>
  <si>
    <t>議題１１</t>
    <rPh sb="0" eb="2">
      <t>ギダイ</t>
    </rPh>
    <phoneticPr fontId="2"/>
  </si>
  <si>
    <t>議題１２</t>
    <rPh sb="0" eb="2">
      <t>ギダイ</t>
    </rPh>
    <phoneticPr fontId="2"/>
  </si>
  <si>
    <t>出席率</t>
    <rPh sb="0" eb="2">
      <t>シュッセキ</t>
    </rPh>
    <rPh sb="2" eb="3">
      <t>リツ</t>
    </rPh>
    <phoneticPr fontId="2"/>
  </si>
  <si>
    <r>
      <t>・15-3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行の行高は</t>
    </r>
    <r>
      <rPr>
        <sz val="11"/>
        <rFont val="ＭＳ Ｐゴシック"/>
        <family val="3"/>
        <charset val="128"/>
      </rPr>
      <t>13</t>
    </r>
    <r>
      <rPr>
        <sz val="11"/>
        <rFont val="ＭＳ Ｐゴシック"/>
        <family val="3"/>
        <charset val="128"/>
      </rPr>
      <t>とする</t>
    </r>
    <rPh sb="6" eb="7">
      <t>ギョウ</t>
    </rPh>
    <rPh sb="8" eb="9">
      <t>ギョウ</t>
    </rPh>
    <rPh sb="9" eb="10">
      <t>コウ</t>
    </rPh>
    <phoneticPr fontId="2"/>
  </si>
  <si>
    <r>
      <t>・A列の幅は2、</t>
    </r>
    <r>
      <rPr>
        <sz val="11"/>
        <rFont val="ＭＳ Ｐゴシック"/>
        <family val="3"/>
        <charset val="128"/>
      </rPr>
      <t>B:C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列の幅は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とする</t>
    </r>
    <rPh sb="2" eb="3">
      <t>レツ</t>
    </rPh>
    <rPh sb="4" eb="5">
      <t>ハバ</t>
    </rPh>
    <rPh sb="20" eb="21">
      <t>レツ</t>
    </rPh>
    <phoneticPr fontId="2"/>
  </si>
  <si>
    <r>
      <t>・タイトル以外のB15:</t>
    </r>
    <r>
      <rPr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のフォントは10Pとする</t>
    </r>
    <rPh sb="5" eb="7">
      <t>イガイ</t>
    </rPh>
    <phoneticPr fontId="2"/>
  </si>
  <si>
    <t>・タイトルのセルは背景を紫、フォントをMSP明朝の20P、白、太文字とする</t>
    <rPh sb="9" eb="11">
      <t>ハイケイ</t>
    </rPh>
    <rPh sb="12" eb="13">
      <t>ムラサキ</t>
    </rPh>
    <rPh sb="22" eb="24">
      <t>ミンチョウ</t>
    </rPh>
    <rPh sb="29" eb="30">
      <t>シロ</t>
    </rPh>
    <rPh sb="31" eb="32">
      <t>フト</t>
    </rPh>
    <rPh sb="32" eb="34">
      <t>モジ</t>
    </rPh>
    <phoneticPr fontId="2"/>
  </si>
  <si>
    <t>・平均は関数を用いて小数点以下第１位に四捨五入すること</t>
    <rPh sb="1" eb="3">
      <t>ヘイキン</t>
    </rPh>
    <rPh sb="4" eb="6">
      <t>カンスウ</t>
    </rPh>
    <rPh sb="7" eb="8">
      <t>モチ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phoneticPr fontId="2"/>
  </si>
  <si>
    <t>・判定は判定基準の値未満の場合に「◆」と表示し、総合は判定に１個でも◆が有れば「◆」が表示されるようにすること</t>
    <rPh sb="1" eb="3">
      <t>ハンテイ</t>
    </rPh>
    <rPh sb="4" eb="6">
      <t>ハンテイ</t>
    </rPh>
    <rPh sb="6" eb="8">
      <t>キジュン</t>
    </rPh>
    <rPh sb="9" eb="10">
      <t>アタイ</t>
    </rPh>
    <rPh sb="10" eb="12">
      <t>ミマン</t>
    </rPh>
    <rPh sb="13" eb="15">
      <t>バアイ</t>
    </rPh>
    <rPh sb="20" eb="22">
      <t>ヒョウジ</t>
    </rPh>
    <rPh sb="24" eb="26">
      <t>ソウゴウ</t>
    </rPh>
    <rPh sb="27" eb="29">
      <t>ハンテイ</t>
    </rPh>
    <rPh sb="31" eb="32">
      <t>コ</t>
    </rPh>
    <rPh sb="36" eb="37">
      <t>ア</t>
    </rPh>
    <rPh sb="43" eb="45">
      <t>ヒョウジ</t>
    </rPh>
    <phoneticPr fontId="2"/>
  </si>
  <si>
    <t>・順位は合計得点で決定すること</t>
    <rPh sb="1" eb="3">
      <t>ジュンイ</t>
    </rPh>
    <rPh sb="4" eb="6">
      <t>ゴウケイ</t>
    </rPh>
    <rPh sb="6" eb="8">
      <t>トクテン</t>
    </rPh>
    <rPh sb="9" eb="11">
      <t>ケッテイ</t>
    </rPh>
    <phoneticPr fontId="2"/>
  </si>
  <si>
    <t>Excel 試験結果</t>
    <rPh sb="6" eb="8">
      <t>シケン</t>
    </rPh>
    <rPh sb="8" eb="10">
      <t>ケッカ</t>
    </rPh>
    <phoneticPr fontId="2"/>
  </si>
  <si>
    <t>判定</t>
    <rPh sb="0" eb="2">
      <t>ハンテイ</t>
    </rPh>
    <phoneticPr fontId="2"/>
  </si>
  <si>
    <t>学科１</t>
    <rPh sb="0" eb="2">
      <t>ガッカ</t>
    </rPh>
    <phoneticPr fontId="2"/>
  </si>
  <si>
    <t>学科２</t>
    <rPh sb="0" eb="2">
      <t>ガッカ</t>
    </rPh>
    <phoneticPr fontId="2"/>
  </si>
  <si>
    <t>実技１</t>
    <rPh sb="0" eb="2">
      <t>ジツギ</t>
    </rPh>
    <phoneticPr fontId="2"/>
  </si>
  <si>
    <t>実技２</t>
    <rPh sb="0" eb="2">
      <t>ジツギ</t>
    </rPh>
    <phoneticPr fontId="2"/>
  </si>
  <si>
    <t>基準</t>
  </si>
  <si>
    <t>得点</t>
    <rPh sb="0" eb="2">
      <t>トクテン</t>
    </rPh>
    <phoneticPr fontId="2"/>
  </si>
  <si>
    <t>総合</t>
    <rPh sb="0" eb="2">
      <t>ソウゴウ</t>
    </rPh>
    <phoneticPr fontId="2"/>
  </si>
  <si>
    <t>グループA</t>
    <phoneticPr fontId="2"/>
  </si>
  <si>
    <t>今日の日付：</t>
    <rPh sb="0" eb="2">
      <t>キョウ</t>
    </rPh>
    <rPh sb="3" eb="5">
      <t>ヒヅケ</t>
    </rPh>
    <phoneticPr fontId="2"/>
  </si>
  <si>
    <t>・「日付」は閲覧時の日付が自動的に表示されること。</t>
    <rPh sb="2" eb="4">
      <t>ヒヅケ</t>
    </rPh>
    <rPh sb="6" eb="8">
      <t>エツラン</t>
    </rPh>
    <rPh sb="8" eb="9">
      <t>ジ</t>
    </rPh>
    <rPh sb="10" eb="12">
      <t>ヒヅケ</t>
    </rPh>
    <rPh sb="13" eb="16">
      <t>ジドウテキ</t>
    </rPh>
    <rPh sb="17" eb="19">
      <t>ヒョウジ</t>
    </rPh>
    <phoneticPr fontId="2"/>
  </si>
  <si>
    <t>表彰者</t>
    <rPh sb="0" eb="2">
      <t>ヒョウショウ</t>
    </rPh>
    <rPh sb="2" eb="3">
      <t>シャ</t>
    </rPh>
    <phoneticPr fontId="2"/>
  </si>
  <si>
    <t>タイム</t>
    <phoneticPr fontId="2"/>
  </si>
  <si>
    <t>ブービー</t>
    <phoneticPr fontId="2"/>
  </si>
  <si>
    <t>秋野</t>
    <rPh sb="0" eb="1">
      <t>アキ</t>
    </rPh>
    <rPh sb="1" eb="2">
      <t>ノ</t>
    </rPh>
    <phoneticPr fontId="2"/>
  </si>
  <si>
    <t>野菊</t>
    <rPh sb="0" eb="2">
      <t>ノギク</t>
    </rPh>
    <phoneticPr fontId="2"/>
  </si>
  <si>
    <t>江差</t>
    <rPh sb="0" eb="2">
      <t>エサシ</t>
    </rPh>
    <phoneticPr fontId="2"/>
  </si>
  <si>
    <t>俊介</t>
    <rPh sb="0" eb="2">
      <t>シュンスケ</t>
    </rPh>
    <phoneticPr fontId="2"/>
  </si>
  <si>
    <t>平和</t>
    <rPh sb="0" eb="2">
      <t>ヘイワ</t>
    </rPh>
    <phoneticPr fontId="2"/>
  </si>
  <si>
    <t>千代</t>
    <rPh sb="0" eb="2">
      <t>チヨ</t>
    </rPh>
    <phoneticPr fontId="2"/>
  </si>
  <si>
    <t>村多</t>
    <rPh sb="0" eb="1">
      <t>ムラ</t>
    </rPh>
    <rPh sb="1" eb="2">
      <t>タ</t>
    </rPh>
    <phoneticPr fontId="2"/>
  </si>
  <si>
    <t>杜氏</t>
    <rPh sb="0" eb="2">
      <t>トシ</t>
    </rPh>
    <phoneticPr fontId="2"/>
  </si>
  <si>
    <t>近井</t>
    <rPh sb="0" eb="2">
      <t>チカイ</t>
    </rPh>
    <phoneticPr fontId="2"/>
  </si>
  <si>
    <t>瑪瑙</t>
    <rPh sb="0" eb="2">
      <t>メノウ</t>
    </rPh>
    <phoneticPr fontId="2"/>
  </si>
  <si>
    <t>目地</t>
    <rPh sb="0" eb="2">
      <t>メジ</t>
    </rPh>
    <phoneticPr fontId="2"/>
  </si>
  <si>
    <t>潔</t>
    <rPh sb="0" eb="1">
      <t>キヨシ</t>
    </rPh>
    <phoneticPr fontId="2"/>
  </si>
  <si>
    <t>塁川</t>
    <rPh sb="0" eb="1">
      <t>ルイ</t>
    </rPh>
    <rPh sb="1" eb="2">
      <t>カワ</t>
    </rPh>
    <phoneticPr fontId="2"/>
  </si>
  <si>
    <t>鈴女</t>
    <rPh sb="0" eb="1">
      <t>スズ</t>
    </rPh>
    <rPh sb="1" eb="2">
      <t>メ</t>
    </rPh>
    <phoneticPr fontId="2"/>
  </si>
  <si>
    <t>節川</t>
    <rPh sb="0" eb="1">
      <t>セツ</t>
    </rPh>
    <rPh sb="1" eb="2">
      <t>カワ</t>
    </rPh>
    <phoneticPr fontId="2"/>
  </si>
  <si>
    <t>桜子</t>
    <rPh sb="0" eb="1">
      <t>サクラ</t>
    </rPh>
    <rPh sb="1" eb="2">
      <t>コ</t>
    </rPh>
    <phoneticPr fontId="2"/>
  </si>
  <si>
    <t>岸川</t>
    <rPh sb="0" eb="2">
      <t>キシカワ</t>
    </rPh>
    <phoneticPr fontId="2"/>
  </si>
  <si>
    <t>森羅</t>
    <rPh sb="0" eb="2">
      <t>シンラ</t>
    </rPh>
    <phoneticPr fontId="2"/>
  </si>
  <si>
    <t>猫山</t>
    <rPh sb="0" eb="1">
      <t>ネコ</t>
    </rPh>
    <rPh sb="1" eb="2">
      <t>ヤマ</t>
    </rPh>
    <phoneticPr fontId="2"/>
  </si>
  <si>
    <t>狗雄</t>
    <rPh sb="0" eb="1">
      <t>イヌ</t>
    </rPh>
    <rPh sb="1" eb="2">
      <t>オ</t>
    </rPh>
    <phoneticPr fontId="2"/>
  </si>
  <si>
    <t>井山</t>
    <rPh sb="0" eb="2">
      <t>イヤマ</t>
    </rPh>
    <phoneticPr fontId="2"/>
  </si>
  <si>
    <t>毬藻</t>
    <rPh sb="0" eb="2">
      <t>マリモ</t>
    </rPh>
    <phoneticPr fontId="2"/>
  </si>
  <si>
    <t>椎名</t>
    <rPh sb="0" eb="2">
      <t>シイナ</t>
    </rPh>
    <phoneticPr fontId="2"/>
  </si>
  <si>
    <t>涅槃</t>
    <rPh sb="0" eb="2">
      <t>ネハン</t>
    </rPh>
    <phoneticPr fontId="2"/>
  </si>
  <si>
    <t>・C18:S18とC30:S30は縦書きとする</t>
    <rPh sb="17" eb="19">
      <t>タテガ</t>
    </rPh>
    <phoneticPr fontId="2"/>
  </si>
  <si>
    <r>
      <t>・B15:W3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のフォントは10Pとする</t>
    </r>
    <phoneticPr fontId="2"/>
  </si>
  <si>
    <r>
      <t>今期の採択状況です。
欠席の多い委員は</t>
    </r>
    <r>
      <rPr>
        <b/>
        <sz val="10"/>
        <color rgb="FFFFFF00"/>
        <rFont val="ＭＳ Ｐゴシック"/>
        <family val="3"/>
        <charset val="128"/>
      </rPr>
      <t>解任</t>
    </r>
    <r>
      <rPr>
        <sz val="10"/>
        <color indexed="9"/>
        <rFont val="ＭＳ Ｐゴシック"/>
        <family val="3"/>
        <charset val="128"/>
      </rPr>
      <t xml:space="preserve">
させていただきます。</t>
    </r>
    <rPh sb="0" eb="2">
      <t>コンキ</t>
    </rPh>
    <rPh sb="3" eb="5">
      <t>サイタク</t>
    </rPh>
    <rPh sb="5" eb="7">
      <t>ジョウキョウ</t>
    </rPh>
    <rPh sb="11" eb="13">
      <t>ケッセキ</t>
    </rPh>
    <rPh sb="14" eb="15">
      <t>オオ</t>
    </rPh>
    <rPh sb="16" eb="18">
      <t>イイン</t>
    </rPh>
    <rPh sb="19" eb="21">
      <t>カイニン</t>
    </rPh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</si>
  <si>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</si>
  <si>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</si>
  <si>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</si>
  <si>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</si>
  <si>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</si>
  <si>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</si>
  <si>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藤山</t>
    <rPh sb="0" eb="2">
      <t>フジヤマ</t>
    </rPh>
    <phoneticPr fontId="2"/>
  </si>
  <si>
    <t>深雪</t>
    <rPh sb="0" eb="2">
      <t>ミユキ</t>
    </rPh>
    <phoneticPr fontId="2"/>
  </si>
  <si>
    <t>仁和</t>
    <rPh sb="0" eb="2">
      <t>ニンナ</t>
    </rPh>
    <phoneticPr fontId="2"/>
  </si>
  <si>
    <t>海豚</t>
    <rPh sb="0" eb="2">
      <t>イルカ</t>
    </rPh>
    <phoneticPr fontId="2"/>
  </si>
  <si>
    <t>雪山</t>
    <rPh sb="0" eb="2">
      <t>ユキヤマ</t>
    </rPh>
    <phoneticPr fontId="2"/>
  </si>
  <si>
    <t>清美</t>
    <rPh sb="0" eb="2">
      <t>キヨミ</t>
    </rPh>
    <phoneticPr fontId="2"/>
  </si>
  <si>
    <t>立冬</t>
    <rPh sb="0" eb="2">
      <t>リットウ</t>
    </rPh>
    <phoneticPr fontId="2"/>
  </si>
  <si>
    <t>霜月</t>
  </si>
  <si>
    <t>冬至</t>
    <rPh sb="0" eb="2">
      <t>トウジ</t>
    </rPh>
    <phoneticPr fontId="2"/>
  </si>
  <si>
    <t>蜜柑</t>
    <rPh sb="0" eb="2">
      <t>ミカン</t>
    </rPh>
    <phoneticPr fontId="2"/>
  </si>
  <si>
    <t>沓崎</t>
    <rPh sb="0" eb="1">
      <t>クツ</t>
    </rPh>
    <rPh sb="1" eb="2">
      <t>ザキ</t>
    </rPh>
    <phoneticPr fontId="2"/>
  </si>
  <si>
    <t>睦月</t>
  </si>
  <si>
    <t>牛山</t>
    <rPh sb="0" eb="2">
      <t>ウシヤマ</t>
    </rPh>
    <phoneticPr fontId="2"/>
  </si>
  <si>
    <t>弥生</t>
  </si>
  <si>
    <t>鉄火</t>
    <rPh sb="0" eb="2">
      <t>テッカ</t>
    </rPh>
    <phoneticPr fontId="2"/>
  </si>
  <si>
    <t>真紀</t>
    <rPh sb="0" eb="2">
      <t>マキ</t>
    </rPh>
    <phoneticPr fontId="2"/>
  </si>
  <si>
    <t>烈川</t>
    <rPh sb="0" eb="1">
      <t>レツ</t>
    </rPh>
    <rPh sb="1" eb="2">
      <t>カワ</t>
    </rPh>
    <phoneticPr fontId="2"/>
  </si>
  <si>
    <t>怒涛</t>
    <rPh sb="0" eb="2">
      <t>ドトウ</t>
    </rPh>
    <phoneticPr fontId="2"/>
  </si>
  <si>
    <t>夏至</t>
    <rPh sb="0" eb="2">
      <t>ゲシ</t>
    </rPh>
    <phoneticPr fontId="2"/>
  </si>
  <si>
    <t>孔雀</t>
    <rPh sb="0" eb="2">
      <t>クジャク</t>
    </rPh>
    <phoneticPr fontId="2"/>
  </si>
  <si>
    <t>沼地</t>
    <rPh sb="0" eb="1">
      <t>ヌマ</t>
    </rPh>
    <rPh sb="1" eb="2">
      <t>ジ</t>
    </rPh>
    <phoneticPr fontId="2"/>
  </si>
  <si>
    <t>鯉蔵</t>
    <rPh sb="0" eb="1">
      <t>コイ</t>
    </rPh>
    <rPh sb="1" eb="2">
      <t>ゾウ</t>
    </rPh>
    <phoneticPr fontId="2"/>
  </si>
  <si>
    <t>醍醐</t>
    <rPh sb="0" eb="2">
      <t>ダイゴ</t>
    </rPh>
    <phoneticPr fontId="2"/>
  </si>
  <si>
    <t>ミカ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</si>
</sst>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[$-411]ggge&quot;年&quot;m&quot;月&quot;d&quot;日&quot;;@"/>
    <numFmt numFmtId="178" formatCode="0.00_ "/>
    <numFmt numFmtId="179" formatCode="yyyy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20"/>
      <name val="HGS行書体"/>
      <family val="4"/>
      <charset val="128"/>
    </font>
    <font>
      <sz val="10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HGS行書体"/>
      <family val="4"/>
      <charset val="128"/>
    </font>
    <font>
      <sz val="24"/>
      <color theme="0"/>
      <name val="ＭＳ 明朝"/>
      <family val="1"/>
      <charset val="128"/>
    </font>
    <font>
      <sz val="24"/>
      <color indexed="9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color rgb="FF0070C0"/>
      <name val="ＭＳ ゴシック"/>
      <family val="3"/>
      <charset val="128"/>
    </font>
    <font>
      <b/>
      <sz val="10"/>
      <color rgb="FFFFFF00"/>
      <name val="ＭＳ Ｐゴシック"/>
      <family val="3"/>
      <charset val="128"/>
    </font>
    <font>
      <b/>
      <sz val="20"/>
      <color indexed="9"/>
      <name val="ＭＳ Ｐ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indexed="13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top"/>
    </xf>
    <xf numFmtId="38" fontId="1" fillId="0" borderId="0" xfId="2" applyFont="1">
      <alignment vertical="center"/>
    </xf>
    <xf numFmtId="38" fontId="1" fillId="0" borderId="0" xfId="2" applyNumberFormat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38" fontId="4" fillId="3" borderId="8" xfId="2" applyFont="1" applyFill="1" applyBorder="1">
      <alignment vertical="center"/>
    </xf>
    <xf numFmtId="38" fontId="4" fillId="3" borderId="10" xfId="2" applyFont="1" applyFill="1" applyBorder="1">
      <alignment vertical="center"/>
    </xf>
    <xf numFmtId="38" fontId="4" fillId="3" borderId="12" xfId="2" applyFont="1" applyFill="1" applyBorder="1">
      <alignment vertical="center"/>
    </xf>
    <xf numFmtId="38" fontId="4" fillId="0" borderId="1" xfId="2" applyFont="1" applyBorder="1">
      <alignment vertical="center"/>
    </xf>
    <xf numFmtId="0" fontId="4" fillId="0" borderId="0" xfId="0" applyFo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0" fontId="4" fillId="0" borderId="29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7" xfId="0" applyFont="1" applyFill="1" applyBorder="1">
      <alignment vertical="center"/>
    </xf>
    <xf numFmtId="38" fontId="4" fillId="2" borderId="1" xfId="2" applyFont="1" applyFill="1" applyBorder="1">
      <alignment vertical="center"/>
    </xf>
    <xf numFmtId="38" fontId="4" fillId="2" borderId="17" xfId="2" applyFont="1" applyFill="1" applyBorder="1">
      <alignment vertical="center"/>
    </xf>
    <xf numFmtId="0" fontId="4" fillId="2" borderId="19" xfId="0" applyFont="1" applyFill="1" applyBorder="1">
      <alignment vertical="center"/>
    </xf>
    <xf numFmtId="38" fontId="4" fillId="2" borderId="16" xfId="2" applyFont="1" applyFill="1" applyBorder="1">
      <alignment vertical="center"/>
    </xf>
    <xf numFmtId="38" fontId="4" fillId="2" borderId="20" xfId="2" applyFont="1" applyFill="1" applyBorder="1">
      <alignment vertical="center"/>
    </xf>
    <xf numFmtId="0" fontId="4" fillId="5" borderId="27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14" fontId="4" fillId="0" borderId="0" xfId="0" applyNumberFormat="1" applyFont="1">
      <alignment vertical="center"/>
    </xf>
    <xf numFmtId="9" fontId="4" fillId="2" borderId="17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9" fontId="4" fillId="2" borderId="20" xfId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38" fontId="4" fillId="0" borderId="22" xfId="2" applyFont="1" applyBorder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38" fontId="4" fillId="3" borderId="14" xfId="0" applyNumberFormat="1" applyFont="1" applyFill="1" applyBorder="1">
      <alignment vertical="center"/>
    </xf>
    <xf numFmtId="38" fontId="4" fillId="3" borderId="1" xfId="0" applyNumberFormat="1" applyFont="1" applyFill="1" applyBorder="1">
      <alignment vertical="center"/>
    </xf>
    <xf numFmtId="0" fontId="4" fillId="5" borderId="19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4" fillId="0" borderId="36" xfId="0" applyFont="1" applyBorder="1">
      <alignment vertical="center"/>
    </xf>
    <xf numFmtId="38" fontId="4" fillId="3" borderId="31" xfId="2" applyFont="1" applyFill="1" applyBorder="1">
      <alignment vertical="center"/>
    </xf>
    <xf numFmtId="38" fontId="4" fillId="3" borderId="30" xfId="2" applyFont="1" applyFill="1" applyBorder="1">
      <alignment vertical="center"/>
    </xf>
    <xf numFmtId="38" fontId="4" fillId="3" borderId="9" xfId="2" applyFont="1" applyFill="1" applyBorder="1">
      <alignment vertical="center"/>
    </xf>
    <xf numFmtId="38" fontId="4" fillId="3" borderId="11" xfId="2" applyFont="1" applyFill="1" applyBorder="1">
      <alignment vertical="center"/>
    </xf>
    <xf numFmtId="0" fontId="4" fillId="5" borderId="24" xfId="0" applyFont="1" applyFill="1" applyBorder="1" applyAlignment="1">
      <alignment horizontal="center" vertical="center"/>
    </xf>
    <xf numFmtId="38" fontId="4" fillId="3" borderId="34" xfId="2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" fillId="2" borderId="43" xfId="0" applyFont="1" applyFill="1" applyBorder="1">
      <alignment vertical="center"/>
    </xf>
    <xf numFmtId="0" fontId="1" fillId="2" borderId="4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6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2" applyNumberFormat="1" applyFont="1" applyFill="1" applyBorder="1" applyAlignment="1">
      <alignment vertical="center"/>
    </xf>
    <xf numFmtId="38" fontId="4" fillId="0" borderId="0" xfId="2" applyFont="1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1" applyNumberFormat="1" applyFo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2" borderId="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52" xfId="0" applyBorder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>
      <alignment vertical="center"/>
    </xf>
    <xf numFmtId="0" fontId="0" fillId="0" borderId="0" xfId="0" applyFill="1">
      <alignment vertical="center"/>
    </xf>
    <xf numFmtId="0" fontId="4" fillId="0" borderId="27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1" xfId="2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2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4" fillId="0" borderId="55" xfId="2" applyFont="1" applyFill="1" applyBorder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2" xfId="2" applyFont="1" applyFill="1" applyBorder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38" fontId="4" fillId="0" borderId="58" xfId="2" applyFont="1" applyFill="1" applyBorder="1">
      <alignment vertical="center"/>
    </xf>
    <xf numFmtId="0" fontId="4" fillId="0" borderId="59" xfId="0" applyFont="1" applyFill="1" applyBorder="1" applyAlignment="1">
      <alignment horizontal="center" vertical="center"/>
    </xf>
    <xf numFmtId="38" fontId="4" fillId="0" borderId="14" xfId="2" applyFont="1" applyFill="1" applyBorder="1">
      <alignment vertical="center"/>
    </xf>
    <xf numFmtId="38" fontId="4" fillId="0" borderId="1" xfId="2" applyFont="1" applyFill="1" applyBorder="1">
      <alignment vertical="center"/>
    </xf>
    <xf numFmtId="38" fontId="4" fillId="0" borderId="16" xfId="2" applyFont="1" applyFill="1" applyBorder="1">
      <alignment vertical="center"/>
    </xf>
    <xf numFmtId="0" fontId="4" fillId="9" borderId="0" xfId="0" applyFont="1" applyFill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8" fontId="14" fillId="0" borderId="15" xfId="0" applyNumberFormat="1" applyFont="1" applyBorder="1">
      <alignment vertical="center"/>
    </xf>
    <xf numFmtId="178" fontId="14" fillId="0" borderId="1" xfId="0" applyNumberFormat="1" applyFont="1" applyBorder="1">
      <alignment vertical="center"/>
    </xf>
    <xf numFmtId="178" fontId="14" fillId="0" borderId="17" xfId="0" applyNumberFormat="1" applyFont="1" applyBorder="1">
      <alignment vertical="center"/>
    </xf>
    <xf numFmtId="178" fontId="14" fillId="0" borderId="54" xfId="0" applyNumberFormat="1" applyFont="1" applyBorder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178" fontId="15" fillId="12" borderId="1" xfId="0" applyNumberFormat="1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178" fontId="14" fillId="0" borderId="72" xfId="0" applyNumberFormat="1" applyFont="1" applyBorder="1">
      <alignment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8" fontId="14" fillId="0" borderId="73" xfId="0" applyNumberFormat="1" applyFont="1" applyBorder="1">
      <alignment vertical="center"/>
    </xf>
    <xf numFmtId="178" fontId="14" fillId="0" borderId="60" xfId="0" applyNumberFormat="1" applyFont="1" applyBorder="1">
      <alignment vertical="center"/>
    </xf>
    <xf numFmtId="0" fontId="14" fillId="0" borderId="74" xfId="0" applyFont="1" applyBorder="1" applyAlignment="1">
      <alignment horizontal="center" vertical="center"/>
    </xf>
    <xf numFmtId="178" fontId="14" fillId="0" borderId="21" xfId="0" applyNumberFormat="1" applyFont="1" applyBorder="1">
      <alignment vertical="center"/>
    </xf>
    <xf numFmtId="178" fontId="14" fillId="0" borderId="22" xfId="0" applyNumberFormat="1" applyFont="1" applyBorder="1">
      <alignment vertical="center"/>
    </xf>
    <xf numFmtId="178" fontId="14" fillId="0" borderId="57" xfId="0" applyNumberFormat="1" applyFont="1" applyBorder="1">
      <alignment vertical="center"/>
    </xf>
    <xf numFmtId="178" fontId="14" fillId="0" borderId="75" xfId="0" applyNumberFormat="1" applyFont="1" applyBorder="1">
      <alignment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78" fontId="14" fillId="0" borderId="18" xfId="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178" fontId="14" fillId="0" borderId="71" xfId="0" applyNumberFormat="1" applyFont="1" applyBorder="1">
      <alignment vertical="center"/>
    </xf>
    <xf numFmtId="0" fontId="14" fillId="0" borderId="63" xfId="0" applyFont="1" applyBorder="1" applyAlignment="1">
      <alignment horizontal="center" vertical="center"/>
    </xf>
    <xf numFmtId="178" fontId="14" fillId="0" borderId="19" xfId="0" applyNumberFormat="1" applyFont="1" applyBorder="1">
      <alignment vertical="center"/>
    </xf>
    <xf numFmtId="178" fontId="14" fillId="0" borderId="16" xfId="0" applyNumberFormat="1" applyFont="1" applyBorder="1">
      <alignment vertical="center"/>
    </xf>
    <xf numFmtId="178" fontId="14" fillId="0" borderId="20" xfId="0" applyNumberFormat="1" applyFont="1" applyBorder="1">
      <alignment vertical="center"/>
    </xf>
    <xf numFmtId="0" fontId="4" fillId="16" borderId="15" xfId="0" applyNumberFormat="1" applyFont="1" applyFill="1" applyBorder="1" applyAlignment="1">
      <alignment horizontal="center" vertical="center"/>
    </xf>
    <xf numFmtId="0" fontId="4" fillId="16" borderId="52" xfId="0" applyNumberFormat="1" applyFont="1" applyFill="1" applyBorder="1" applyAlignment="1">
      <alignment horizontal="center" vertical="center"/>
    </xf>
    <xf numFmtId="0" fontId="4" fillId="17" borderId="15" xfId="0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4" fillId="17" borderId="17" xfId="0" applyNumberFormat="1" applyFont="1" applyFill="1" applyBorder="1" applyAlignment="1">
      <alignment horizontal="center" vertical="center"/>
    </xf>
    <xf numFmtId="0" fontId="4" fillId="18" borderId="54" xfId="0" applyNumberFormat="1" applyFont="1" applyFill="1" applyBorder="1" applyAlignment="1">
      <alignment horizontal="center" vertical="center"/>
    </xf>
    <xf numFmtId="0" fontId="4" fillId="18" borderId="1" xfId="0" applyNumberFormat="1" applyFont="1" applyFill="1" applyBorder="1" applyAlignment="1">
      <alignment horizontal="center" vertical="center"/>
    </xf>
    <xf numFmtId="0" fontId="4" fillId="18" borderId="52" xfId="0" applyNumberFormat="1" applyFont="1" applyFill="1" applyBorder="1" applyAlignment="1">
      <alignment horizontal="center" vertical="center"/>
    </xf>
    <xf numFmtId="0" fontId="4" fillId="19" borderId="15" xfId="0" applyNumberFormat="1" applyFont="1" applyFill="1" applyBorder="1" applyAlignment="1">
      <alignment horizontal="center" vertical="center"/>
    </xf>
    <xf numFmtId="0" fontId="4" fillId="19" borderId="1" xfId="0" applyNumberFormat="1" applyFont="1" applyFill="1" applyBorder="1" applyAlignment="1">
      <alignment horizontal="center" vertical="center"/>
    </xf>
    <xf numFmtId="0" fontId="4" fillId="19" borderId="17" xfId="0" applyNumberFormat="1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0" fontId="4" fillId="9" borderId="52" xfId="0" applyNumberFormat="1" applyFont="1" applyFill="1" applyBorder="1" applyAlignment="1">
      <alignment horizontal="center" vertical="center"/>
    </xf>
    <xf numFmtId="176" fontId="4" fillId="9" borderId="15" xfId="2" applyNumberFormat="1" applyFont="1" applyFill="1" applyBorder="1" applyAlignment="1">
      <alignment horizontal="center" vertical="center"/>
    </xf>
    <xf numFmtId="176" fontId="4" fillId="9" borderId="1" xfId="2" applyNumberFormat="1" applyFont="1" applyFill="1" applyBorder="1" applyAlignment="1">
      <alignment horizontal="center" vertical="center"/>
    </xf>
    <xf numFmtId="0" fontId="4" fillId="9" borderId="17" xfId="2" applyNumberFormat="1" applyFont="1" applyFill="1" applyBorder="1" applyAlignment="1">
      <alignment horizontal="center" vertical="center"/>
    </xf>
    <xf numFmtId="176" fontId="4" fillId="9" borderId="54" xfId="2" applyNumberFormat="1" applyFont="1" applyFill="1" applyBorder="1" applyAlignment="1">
      <alignment horizontal="center" vertical="center"/>
    </xf>
    <xf numFmtId="0" fontId="4" fillId="9" borderId="52" xfId="2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20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0" fontId="4" fillId="0" borderId="17" xfId="2" applyNumberFormat="1" applyFont="1" applyFill="1" applyBorder="1" applyAlignment="1">
      <alignment horizontal="center" vertical="center"/>
    </xf>
    <xf numFmtId="176" fontId="4" fillId="0" borderId="54" xfId="2" applyNumberFormat="1" applyFont="1" applyFill="1" applyBorder="1" applyAlignment="1">
      <alignment horizontal="center" vertical="center"/>
    </xf>
    <xf numFmtId="0" fontId="4" fillId="0" borderId="52" xfId="2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17" borderId="12" xfId="0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176" fontId="4" fillId="18" borderId="12" xfId="0" applyNumberFormat="1" applyFont="1" applyFill="1" applyBorder="1" applyAlignment="1">
      <alignment horizontal="center" vertical="center"/>
    </xf>
    <xf numFmtId="0" fontId="4" fillId="0" borderId="84" xfId="2" applyNumberFormat="1" applyFont="1" applyFill="1" applyBorder="1" applyAlignment="1">
      <alignment horizontal="center" vertical="center"/>
    </xf>
    <xf numFmtId="0" fontId="4" fillId="19" borderId="24" xfId="2" applyNumberFormat="1" applyFont="1" applyFill="1" applyBorder="1" applyAlignment="1">
      <alignment horizontal="center" vertical="center"/>
    </xf>
    <xf numFmtId="176" fontId="4" fillId="19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horizontal="center" vertical="center"/>
    </xf>
    <xf numFmtId="9" fontId="4" fillId="21" borderId="25" xfId="1" applyFont="1" applyFill="1" applyBorder="1" applyAlignment="1">
      <alignment horizontal="center" vertical="center"/>
    </xf>
    <xf numFmtId="9" fontId="4" fillId="21" borderId="17" xfId="1" applyFont="1" applyFill="1" applyBorder="1" applyAlignment="1">
      <alignment horizontal="center" vertical="center"/>
    </xf>
    <xf numFmtId="9" fontId="4" fillId="21" borderId="2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85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25" xfId="0" applyFont="1" applyFill="1" applyBorder="1" applyAlignment="1">
      <alignment horizontal="center" vertical="top" textRotation="255"/>
    </xf>
    <xf numFmtId="0" fontId="4" fillId="17" borderId="27" xfId="0" applyFont="1" applyFill="1" applyBorder="1" applyAlignment="1">
      <alignment horizontal="center" vertical="top" textRotation="255"/>
    </xf>
    <xf numFmtId="0" fontId="4" fillId="17" borderId="26" xfId="0" applyFont="1" applyFill="1" applyBorder="1" applyAlignment="1">
      <alignment horizontal="center" vertical="top" textRotation="255"/>
    </xf>
    <xf numFmtId="0" fontId="4" fillId="17" borderId="25" xfId="0" applyFont="1" applyFill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9" fontId="4" fillId="17" borderId="15" xfId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9" fontId="4" fillId="17" borderId="19" xfId="1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20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9" fontId="4" fillId="18" borderId="14" xfId="1" applyFont="1" applyFill="1" applyBorder="1" applyAlignment="1">
      <alignment horizontal="center" vertical="center"/>
    </xf>
    <xf numFmtId="9" fontId="4" fillId="18" borderId="71" xfId="1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20" borderId="16" xfId="0" applyFont="1" applyFill="1" applyBorder="1">
      <alignment vertical="center"/>
    </xf>
    <xf numFmtId="0" fontId="4" fillId="20" borderId="2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13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2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>
      <alignment vertical="center"/>
    </xf>
    <xf numFmtId="0" fontId="0" fillId="4" borderId="27" xfId="0" applyFill="1" applyBorder="1">
      <alignment vertical="center"/>
    </xf>
    <xf numFmtId="0" fontId="0" fillId="4" borderId="19" xfId="0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4" fillId="3" borderId="16" xfId="0" applyNumberFormat="1" applyFont="1" applyFill="1" applyBorder="1">
      <alignment vertical="center"/>
    </xf>
    <xf numFmtId="38" fontId="4" fillId="3" borderId="20" xfId="0" applyNumberFormat="1" applyFont="1" applyFill="1" applyBorder="1">
      <alignment vertical="center"/>
    </xf>
    <xf numFmtId="0" fontId="8" fillId="6" borderId="40" xfId="0" applyFont="1" applyFill="1" applyBorder="1">
      <alignment vertical="center"/>
    </xf>
    <xf numFmtId="0" fontId="8" fillId="6" borderId="41" xfId="0" applyFont="1" applyFill="1" applyBorder="1">
      <alignment vertical="center"/>
    </xf>
    <xf numFmtId="0" fontId="8" fillId="6" borderId="42" xfId="0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8" fontId="4" fillId="3" borderId="26" xfId="0" applyNumberFormat="1" applyFont="1" applyFill="1" applyBorder="1">
      <alignment vertical="center"/>
    </xf>
    <xf numFmtId="38" fontId="4" fillId="3" borderId="25" xfId="0" applyNumberFormat="1" applyFont="1" applyFill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3" fillId="0" borderId="37" xfId="0" applyFont="1" applyBorder="1" applyAlignment="1">
      <alignment vertical="top"/>
    </xf>
    <xf numFmtId="177" fontId="4" fillId="9" borderId="5" xfId="0" applyNumberFormat="1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4" fillId="0" borderId="76" xfId="0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79" xfId="0" applyFont="1" applyBorder="1">
      <alignment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3" fillId="10" borderId="6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5" fillId="11" borderId="70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179" fontId="14" fillId="0" borderId="0" xfId="0" applyNumberFormat="1" applyFont="1" applyAlignment="1">
      <alignment horizontal="left" vertical="center"/>
    </xf>
    <xf numFmtId="0" fontId="4" fillId="0" borderId="82" xfId="0" applyFont="1" applyBorder="1">
      <alignment vertical="center"/>
    </xf>
    <xf numFmtId="0" fontId="4" fillId="0" borderId="78" xfId="0" applyFont="1" applyBorder="1">
      <alignment vertical="center"/>
    </xf>
    <xf numFmtId="0" fontId="4" fillId="17" borderId="24" xfId="0" applyNumberFormat="1" applyFont="1" applyFill="1" applyBorder="1" applyAlignment="1">
      <alignment horizontal="center" vertical="center"/>
    </xf>
    <xf numFmtId="0" fontId="4" fillId="17" borderId="12" xfId="0" applyNumberFormat="1" applyFont="1" applyFill="1" applyBorder="1" applyAlignment="1">
      <alignment horizontal="center" vertical="center"/>
    </xf>
    <xf numFmtId="0" fontId="4" fillId="18" borderId="83" xfId="0" applyNumberFormat="1" applyFont="1" applyFill="1" applyBorder="1" applyAlignment="1">
      <alignment horizontal="center" vertical="center"/>
    </xf>
    <xf numFmtId="0" fontId="4" fillId="18" borderId="12" xfId="0" applyNumberFormat="1" applyFont="1" applyFill="1" applyBorder="1" applyAlignment="1">
      <alignment horizontal="center" vertical="center"/>
    </xf>
    <xf numFmtId="0" fontId="17" fillId="15" borderId="4" xfId="0" applyNumberFormat="1" applyFont="1" applyFill="1" applyBorder="1" applyAlignment="1">
      <alignment horizontal="distributed" vertical="center" indent="5"/>
    </xf>
    <xf numFmtId="0" fontId="17" fillId="15" borderId="5" xfId="0" applyNumberFormat="1" applyFont="1" applyFill="1" applyBorder="1" applyAlignment="1">
      <alignment horizontal="distributed" vertical="center" indent="5"/>
    </xf>
    <xf numFmtId="0" fontId="17" fillId="15" borderId="2" xfId="0" applyNumberFormat="1" applyFont="1" applyFill="1" applyBorder="1" applyAlignment="1">
      <alignment horizontal="distributed" vertical="center" indent="5"/>
    </xf>
    <xf numFmtId="0" fontId="4" fillId="16" borderId="27" xfId="0" applyFont="1" applyFill="1" applyBorder="1" applyAlignment="1">
      <alignment horizontal="center" vertical="center"/>
    </xf>
    <xf numFmtId="0" fontId="4" fillId="16" borderId="80" xfId="0" applyFont="1" applyFill="1" applyBorder="1" applyAlignment="1">
      <alignment horizontal="center" vertical="center"/>
    </xf>
    <xf numFmtId="0" fontId="4" fillId="17" borderId="27" xfId="0" applyNumberFormat="1" applyFont="1" applyFill="1" applyBorder="1" applyAlignment="1">
      <alignment horizontal="center" vertical="center"/>
    </xf>
    <xf numFmtId="0" fontId="4" fillId="17" borderId="26" xfId="0" applyNumberFormat="1" applyFont="1" applyFill="1" applyBorder="1" applyAlignment="1">
      <alignment horizontal="center" vertical="center"/>
    </xf>
    <xf numFmtId="0" fontId="4" fillId="17" borderId="25" xfId="0" applyNumberFormat="1" applyFont="1" applyFill="1" applyBorder="1" applyAlignment="1">
      <alignment horizontal="center" vertical="center"/>
    </xf>
    <xf numFmtId="0" fontId="4" fillId="18" borderId="81" xfId="0" applyNumberFormat="1" applyFont="1" applyFill="1" applyBorder="1" applyAlignment="1">
      <alignment horizontal="center" vertical="center"/>
    </xf>
    <xf numFmtId="0" fontId="4" fillId="18" borderId="26" xfId="0" applyNumberFormat="1" applyFont="1" applyFill="1" applyBorder="1" applyAlignment="1">
      <alignment horizontal="center" vertical="center"/>
    </xf>
    <xf numFmtId="0" fontId="4" fillId="18" borderId="80" xfId="0" applyNumberFormat="1" applyFont="1" applyFill="1" applyBorder="1" applyAlignment="1">
      <alignment horizontal="center" vertical="center"/>
    </xf>
    <xf numFmtId="0" fontId="4" fillId="19" borderId="27" xfId="0" applyNumberFormat="1" applyFont="1" applyFill="1" applyBorder="1" applyAlignment="1">
      <alignment horizontal="center" vertical="center"/>
    </xf>
    <xf numFmtId="0" fontId="4" fillId="19" borderId="26" xfId="0" applyNumberFormat="1" applyFont="1" applyFill="1" applyBorder="1" applyAlignment="1">
      <alignment horizontal="center" vertical="center"/>
    </xf>
    <xf numFmtId="0" fontId="4" fillId="19" borderId="25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textRotation="255"/>
    </xf>
    <xf numFmtId="0" fontId="4" fillId="20" borderId="15" xfId="0" applyFont="1" applyFill="1" applyBorder="1" applyAlignment="1">
      <alignment horizontal="center" vertical="center" textRotation="255"/>
    </xf>
    <xf numFmtId="0" fontId="4" fillId="20" borderId="19" xfId="0" applyFont="1" applyFill="1" applyBorder="1" applyAlignment="1">
      <alignment horizontal="center" vertical="center" textRotation="255"/>
    </xf>
    <xf numFmtId="0" fontId="4" fillId="20" borderId="26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0" borderId="26" xfId="0" applyFont="1" applyFill="1" applyBorder="1">
      <alignment vertical="center"/>
    </xf>
    <xf numFmtId="0" fontId="4" fillId="20" borderId="1" xfId="0" applyFont="1" applyFill="1" applyBorder="1">
      <alignment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6" xfId="0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F$33" max="20" min="1" page="1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36</xdr:row>
      <xdr:rowOff>0</xdr:rowOff>
    </xdr:from>
    <xdr:to>
      <xdr:col>10</xdr:col>
      <xdr:colOff>304800</xdr:colOff>
      <xdr:row>57</xdr:row>
      <xdr:rowOff>85726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72" t="35307" r="14426" b="10256"/>
        <a:stretch/>
      </xdr:blipFill>
      <xdr:spPr>
        <a:xfrm>
          <a:off x="190500" y="6172200"/>
          <a:ext cx="6486525" cy="3686176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32</xdr:row>
      <xdr:rowOff>38100</xdr:rowOff>
    </xdr:from>
    <xdr:to>
      <xdr:col>11</xdr:col>
      <xdr:colOff>352425</xdr:colOff>
      <xdr:row>55</xdr:row>
      <xdr:rowOff>104775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524500"/>
          <a:ext cx="7639050" cy="4010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30</xdr:row>
      <xdr:rowOff>66675</xdr:rowOff>
    </xdr:from>
    <xdr:to>
      <xdr:col>12</xdr:col>
      <xdr:colOff>133350</xdr:colOff>
      <xdr:row>46</xdr:row>
      <xdr:rowOff>161925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210175"/>
          <a:ext cx="5829300" cy="28384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31</xdr:row>
      <xdr:rowOff>95250</xdr:rowOff>
    </xdr:from>
    <xdr:to>
      <xdr:col>21</xdr:col>
      <xdr:colOff>247650</xdr:colOff>
      <xdr:row>51</xdr:row>
      <xdr:rowOff>133350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5410200"/>
          <a:ext cx="7620000" cy="34671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32</xdr:row>
      <xdr:rowOff>104775</xdr:rowOff>
    </xdr:from>
    <xdr:to>
      <xdr:col>12</xdr:col>
      <xdr:colOff>66675</xdr:colOff>
      <xdr:row>51</xdr:row>
      <xdr:rowOff>0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419725"/>
          <a:ext cx="5667375" cy="315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U53"/>
  <sheetViews>
    <sheetView tabSelected="1" workbookViewId="0"/>
  </sheetViews>
  <sheetFormatPr defaultRowHeight="13.5" x14ac:dyDescent="0.15"/>
  <cols>
    <col min="1" max="1" width="2.125" customWidth="1"/>
    <col min="2" max="2" width="9.875" bestFit="1" customWidth="1"/>
    <col min="3" max="4" width="7.875" bestFit="1" customWidth="1"/>
    <col min="5" max="5" width="7.125" bestFit="1" customWidth="1"/>
    <col min="6" max="6" width="6.875" bestFit="1" customWidth="1"/>
    <col min="7" max="7" width="2.625" customWidth="1"/>
    <col min="8" max="8" width="11" style="16" bestFit="1" customWidth="1"/>
    <col min="9" max="9" width="6.875" style="16" bestFit="1" customWidth="1"/>
    <col min="10" max="10" width="7.25" style="16" bestFit="1" customWidth="1"/>
    <col min="11" max="11" width="9.625" style="16" bestFit="1" customWidth="1"/>
    <col min="12" max="12" width="16.375" style="16" bestFit="1" customWidth="1"/>
    <col min="13" max="13" width="15" style="16" bestFit="1" customWidth="1"/>
    <col min="14" max="14" width="6.25" style="16" bestFit="1" customWidth="1"/>
    <col min="15" max="15" width="5.375" style="16" bestFit="1" customWidth="1"/>
    <col min="16" max="16" width="7.5" style="16" bestFit="1" customWidth="1"/>
    <col min="17" max="17" width="7.25" style="16" bestFit="1" customWidth="1"/>
    <col min="18" max="18" width="10.5" style="16" bestFit="1" customWidth="1"/>
    <col min="19" max="21" width="8.875" style="16" customWidth="1"/>
  </cols>
  <sheetData>
    <row r="2" spans="2:9" ht="15" thickBot="1" x14ac:dyDescent="0.2">
      <c r="B2" s="269" t="s">
        <v>94</v>
      </c>
      <c r="C2" s="269"/>
      <c r="D2" s="269"/>
      <c r="E2" s="269"/>
      <c r="F2" s="269"/>
    </row>
    <row r="3" spans="2:9" s="16" customFormat="1" ht="14.25" customHeight="1" x14ac:dyDescent="0.15">
      <c r="B3" s="39" t="s">
        <v>1</v>
      </c>
      <c r="C3" s="40" t="s">
        <v>2</v>
      </c>
      <c r="D3" s="41" t="s">
        <v>3</v>
      </c>
      <c r="E3" s="299" t="s">
        <v>0</v>
      </c>
      <c r="F3" s="299"/>
      <c r="G3" s="299"/>
      <c r="H3" s="299"/>
      <c r="I3" s="299"/>
    </row>
    <row r="4" spans="2:9" s="16" customFormat="1" ht="14.25" customHeight="1" x14ac:dyDescent="0.15">
      <c r="B4" s="42" t="s">
        <v>5</v>
      </c>
      <c r="C4" s="15">
        <v>2500</v>
      </c>
      <c r="D4" s="43">
        <f t="shared" ref="D4:D10" si="0">RANK(C4,$C$4:$C$10,0)</f>
        <v>6</v>
      </c>
      <c r="E4" s="300" t="s">
        <v>4</v>
      </c>
      <c r="F4" s="300"/>
      <c r="G4" s="300"/>
      <c r="H4" s="300"/>
      <c r="I4" s="300"/>
    </row>
    <row r="5" spans="2:9" s="16" customFormat="1" ht="14.25" customHeight="1" x14ac:dyDescent="0.15">
      <c r="B5" s="42" t="s">
        <v>6</v>
      </c>
      <c r="C5" s="15">
        <v>15000</v>
      </c>
      <c r="D5" s="43">
        <f t="shared" si="0"/>
        <v>3</v>
      </c>
    </row>
    <row r="6" spans="2:9" s="16" customFormat="1" ht="14.25" customHeight="1" x14ac:dyDescent="0.15">
      <c r="B6" s="42" t="s">
        <v>7</v>
      </c>
      <c r="C6" s="15">
        <v>2000</v>
      </c>
      <c r="D6" s="43">
        <f t="shared" si="0"/>
        <v>7</v>
      </c>
    </row>
    <row r="7" spans="2:9" s="16" customFormat="1" ht="14.25" customHeight="1" x14ac:dyDescent="0.15">
      <c r="B7" s="42" t="s">
        <v>8</v>
      </c>
      <c r="C7" s="15">
        <v>16000</v>
      </c>
      <c r="D7" s="43">
        <f t="shared" si="0"/>
        <v>2</v>
      </c>
    </row>
    <row r="8" spans="2:9" s="16" customFormat="1" ht="14.25" customHeight="1" x14ac:dyDescent="0.15">
      <c r="B8" s="42" t="s">
        <v>9</v>
      </c>
      <c r="C8" s="15">
        <v>9800</v>
      </c>
      <c r="D8" s="43">
        <f t="shared" si="0"/>
        <v>4</v>
      </c>
    </row>
    <row r="9" spans="2:9" s="16" customFormat="1" ht="14.25" customHeight="1" x14ac:dyDescent="0.15">
      <c r="B9" s="42" t="s">
        <v>10</v>
      </c>
      <c r="C9" s="15">
        <v>7500</v>
      </c>
      <c r="D9" s="43">
        <f t="shared" si="0"/>
        <v>5</v>
      </c>
    </row>
    <row r="10" spans="2:9" s="16" customFormat="1" ht="14.25" customHeight="1" thickBot="1" x14ac:dyDescent="0.2">
      <c r="B10" s="44" t="s">
        <v>11</v>
      </c>
      <c r="C10" s="45">
        <v>80000</v>
      </c>
      <c r="D10" s="46">
        <f t="shared" si="0"/>
        <v>1</v>
      </c>
    </row>
    <row r="11" spans="2:9" s="16" customFormat="1" ht="14.25" customHeight="1" thickTop="1" x14ac:dyDescent="0.15">
      <c r="B11" s="47" t="s">
        <v>12</v>
      </c>
      <c r="C11" s="48">
        <f>SUM(C4:C10)</f>
        <v>132800</v>
      </c>
      <c r="D11" s="270"/>
    </row>
    <row r="12" spans="2:9" s="16" customFormat="1" ht="14.25" customHeight="1" x14ac:dyDescent="0.15">
      <c r="B12" s="42" t="s">
        <v>13</v>
      </c>
      <c r="C12" s="49">
        <f>AVERAGE(C4:C10)</f>
        <v>18971.428571428572</v>
      </c>
      <c r="D12" s="271"/>
    </row>
    <row r="13" spans="2:9" s="16" customFormat="1" ht="14.25" customHeight="1" x14ac:dyDescent="0.15">
      <c r="B13" s="42" t="s">
        <v>14</v>
      </c>
      <c r="C13" s="49">
        <f>MAX(C4:C10)</f>
        <v>80000</v>
      </c>
      <c r="D13" s="271"/>
    </row>
    <row r="14" spans="2:9" s="16" customFormat="1" ht="14.25" customHeight="1" x14ac:dyDescent="0.15">
      <c r="B14" s="42" t="s">
        <v>15</v>
      </c>
      <c r="C14" s="49">
        <f>MIN(C4:C10)</f>
        <v>2000</v>
      </c>
      <c r="D14" s="271"/>
    </row>
    <row r="15" spans="2:9" s="16" customFormat="1" ht="14.25" customHeight="1" thickBot="1" x14ac:dyDescent="0.2">
      <c r="B15" s="50" t="s">
        <v>16</v>
      </c>
      <c r="C15" s="18">
        <f>COUNT(C4:C10)</f>
        <v>7</v>
      </c>
      <c r="D15" s="272"/>
    </row>
    <row r="16" spans="2:9" s="16" customFormat="1" ht="14.25" customHeight="1" x14ac:dyDescent="0.15"/>
    <row r="17" spans="2:10" ht="14.25" customHeight="1" thickBot="1" x14ac:dyDescent="0.2">
      <c r="B17" s="301" t="s">
        <v>93</v>
      </c>
      <c r="C17" s="301"/>
      <c r="D17" s="301"/>
      <c r="E17" s="301"/>
      <c r="F17" s="301"/>
      <c r="G17" s="2"/>
      <c r="H17" s="2"/>
      <c r="I17" s="2"/>
      <c r="J17" s="2"/>
    </row>
    <row r="18" spans="2:10" s="16" customFormat="1" ht="14.25" customHeight="1" thickBot="1" x14ac:dyDescent="0.2">
      <c r="B18" s="291" t="s">
        <v>17</v>
      </c>
      <c r="C18" s="292"/>
      <c r="D18" s="293"/>
      <c r="E18" s="51" t="s">
        <v>18</v>
      </c>
      <c r="F18" s="52">
        <v>0.75</v>
      </c>
      <c r="H18" s="294" t="s">
        <v>19</v>
      </c>
      <c r="I18" s="295"/>
      <c r="J18" s="296"/>
    </row>
    <row r="19" spans="2:10" s="16" customFormat="1" ht="14.25" customHeight="1" x14ac:dyDescent="0.15">
      <c r="B19" s="39" t="s">
        <v>1</v>
      </c>
      <c r="C19" s="40" t="s">
        <v>20</v>
      </c>
      <c r="D19" s="40" t="s">
        <v>21</v>
      </c>
      <c r="E19" s="40" t="s">
        <v>22</v>
      </c>
      <c r="F19" s="41" t="s">
        <v>23</v>
      </c>
      <c r="H19" s="22" t="s">
        <v>1</v>
      </c>
      <c r="I19" s="23" t="s">
        <v>20</v>
      </c>
      <c r="J19" s="24" t="s">
        <v>22</v>
      </c>
    </row>
    <row r="20" spans="2:10" s="16" customFormat="1" ht="14.25" customHeight="1" x14ac:dyDescent="0.15">
      <c r="B20" s="19" t="s">
        <v>95</v>
      </c>
      <c r="C20" s="53">
        <f t="shared" ref="C20:C29" si="1">VLOOKUP(B20,$H$20:$J$24,2,FALSE)</f>
        <v>18000</v>
      </c>
      <c r="D20" s="53">
        <f t="shared" ref="D20:D29" si="2">ROUNDUP($F$18*C20,-3)-200</f>
        <v>13800</v>
      </c>
      <c r="E20" s="53">
        <f t="shared" ref="E20:E29" si="3">VLOOKUP(B20,$H$20:$J$24,3,FALSE)</f>
        <v>12500</v>
      </c>
      <c r="F20" s="54">
        <f t="shared" ref="F20:F29" si="4">D20-E20</f>
        <v>1300</v>
      </c>
      <c r="H20" s="22" t="s">
        <v>95</v>
      </c>
      <c r="I20" s="25">
        <v>18000</v>
      </c>
      <c r="J20" s="26">
        <v>12500</v>
      </c>
    </row>
    <row r="21" spans="2:10" s="16" customFormat="1" ht="14.25" customHeight="1" x14ac:dyDescent="0.15">
      <c r="B21" s="20" t="s">
        <v>24</v>
      </c>
      <c r="C21" s="12">
        <f t="shared" si="1"/>
        <v>72500</v>
      </c>
      <c r="D21" s="12">
        <f t="shared" si="2"/>
        <v>54800</v>
      </c>
      <c r="E21" s="12">
        <f t="shared" si="3"/>
        <v>50000</v>
      </c>
      <c r="F21" s="55">
        <f t="shared" si="4"/>
        <v>4800</v>
      </c>
      <c r="H21" s="22" t="s">
        <v>96</v>
      </c>
      <c r="I21" s="25">
        <v>64800</v>
      </c>
      <c r="J21" s="26">
        <v>45000</v>
      </c>
    </row>
    <row r="22" spans="2:10" s="16" customFormat="1" ht="14.25" customHeight="1" x14ac:dyDescent="0.15">
      <c r="B22" s="20" t="s">
        <v>25</v>
      </c>
      <c r="C22" s="12">
        <f t="shared" si="1"/>
        <v>98000</v>
      </c>
      <c r="D22" s="12">
        <f t="shared" si="2"/>
        <v>73800</v>
      </c>
      <c r="E22" s="12">
        <f t="shared" si="3"/>
        <v>41000</v>
      </c>
      <c r="F22" s="55">
        <f t="shared" si="4"/>
        <v>32800</v>
      </c>
      <c r="H22" s="22" t="s">
        <v>97</v>
      </c>
      <c r="I22" s="25">
        <v>72500</v>
      </c>
      <c r="J22" s="26">
        <v>50000</v>
      </c>
    </row>
    <row r="23" spans="2:10" s="16" customFormat="1" ht="14.25" customHeight="1" x14ac:dyDescent="0.15">
      <c r="B23" s="20" t="s">
        <v>24</v>
      </c>
      <c r="C23" s="12">
        <f t="shared" si="1"/>
        <v>72500</v>
      </c>
      <c r="D23" s="12">
        <f t="shared" si="2"/>
        <v>54800</v>
      </c>
      <c r="E23" s="12">
        <f t="shared" si="3"/>
        <v>50000</v>
      </c>
      <c r="F23" s="55">
        <f t="shared" si="4"/>
        <v>4800</v>
      </c>
      <c r="H23" s="22" t="s">
        <v>98</v>
      </c>
      <c r="I23" s="25">
        <v>98000</v>
      </c>
      <c r="J23" s="26">
        <v>41000</v>
      </c>
    </row>
    <row r="24" spans="2:10" s="16" customFormat="1" ht="14.25" customHeight="1" thickBot="1" x14ac:dyDescent="0.2">
      <c r="B24" s="20" t="s">
        <v>26</v>
      </c>
      <c r="C24" s="12">
        <f t="shared" si="1"/>
        <v>64800</v>
      </c>
      <c r="D24" s="12">
        <f t="shared" si="2"/>
        <v>48800</v>
      </c>
      <c r="E24" s="12">
        <f t="shared" si="3"/>
        <v>45000</v>
      </c>
      <c r="F24" s="55">
        <f t="shared" si="4"/>
        <v>3800</v>
      </c>
      <c r="H24" s="27" t="s">
        <v>99</v>
      </c>
      <c r="I24" s="28">
        <v>9800</v>
      </c>
      <c r="J24" s="29">
        <v>7100</v>
      </c>
    </row>
    <row r="25" spans="2:10" s="16" customFormat="1" ht="14.25" customHeight="1" x14ac:dyDescent="0.15">
      <c r="B25" s="20" t="s">
        <v>26</v>
      </c>
      <c r="C25" s="12">
        <f t="shared" si="1"/>
        <v>64800</v>
      </c>
      <c r="D25" s="12">
        <f t="shared" si="2"/>
        <v>48800</v>
      </c>
      <c r="E25" s="12">
        <f t="shared" si="3"/>
        <v>45000</v>
      </c>
      <c r="F25" s="55">
        <f t="shared" si="4"/>
        <v>3800</v>
      </c>
    </row>
    <row r="26" spans="2:10" s="16" customFormat="1" ht="14.25" customHeight="1" thickBot="1" x14ac:dyDescent="0.2">
      <c r="B26" s="20" t="s">
        <v>26</v>
      </c>
      <c r="C26" s="12">
        <f t="shared" si="1"/>
        <v>64800</v>
      </c>
      <c r="D26" s="12">
        <f t="shared" si="2"/>
        <v>48800</v>
      </c>
      <c r="E26" s="12">
        <f t="shared" si="3"/>
        <v>45000</v>
      </c>
      <c r="F26" s="55">
        <f t="shared" si="4"/>
        <v>3800</v>
      </c>
    </row>
    <row r="27" spans="2:10" s="16" customFormat="1" ht="14.25" customHeight="1" x14ac:dyDescent="0.15">
      <c r="B27" s="20" t="s">
        <v>25</v>
      </c>
      <c r="C27" s="12">
        <f t="shared" si="1"/>
        <v>98000</v>
      </c>
      <c r="D27" s="12">
        <f t="shared" si="2"/>
        <v>73800</v>
      </c>
      <c r="E27" s="12">
        <f t="shared" si="3"/>
        <v>41000</v>
      </c>
      <c r="F27" s="55">
        <f t="shared" si="4"/>
        <v>32800</v>
      </c>
      <c r="H27" s="30" t="s">
        <v>27</v>
      </c>
      <c r="I27" s="297" t="str">
        <f>INDEX(B20:B29,MATCH(MAX(F20:F29),F20:F29,FALSE))</f>
        <v>A-10523C</v>
      </c>
      <c r="J27" s="298"/>
    </row>
    <row r="28" spans="2:10" s="16" customFormat="1" ht="14.25" customHeight="1" thickBot="1" x14ac:dyDescent="0.2">
      <c r="B28" s="20" t="s">
        <v>26</v>
      </c>
      <c r="C28" s="12">
        <f t="shared" si="1"/>
        <v>64800</v>
      </c>
      <c r="D28" s="12">
        <f t="shared" si="2"/>
        <v>48800</v>
      </c>
      <c r="E28" s="12">
        <f t="shared" si="3"/>
        <v>45000</v>
      </c>
      <c r="F28" s="55">
        <f t="shared" si="4"/>
        <v>3800</v>
      </c>
      <c r="H28" s="31" t="s">
        <v>28</v>
      </c>
      <c r="I28" s="289" t="str">
        <f>INDEX(B20:B29,MATCH(MIN(F20:F29),F20:F29,FALSE))</f>
        <v>E-A15C16</v>
      </c>
      <c r="J28" s="290"/>
    </row>
    <row r="29" spans="2:10" s="16" customFormat="1" ht="14.25" customHeight="1" thickBot="1" x14ac:dyDescent="0.2">
      <c r="B29" s="21" t="s">
        <v>29</v>
      </c>
      <c r="C29" s="13">
        <f t="shared" si="1"/>
        <v>9800</v>
      </c>
      <c r="D29" s="13">
        <f t="shared" si="2"/>
        <v>7800</v>
      </c>
      <c r="E29" s="13">
        <f t="shared" si="3"/>
        <v>7100</v>
      </c>
      <c r="F29" s="56">
        <f t="shared" si="4"/>
        <v>700</v>
      </c>
    </row>
    <row r="30" spans="2:10" s="16" customFormat="1" ht="14.25" customHeight="1" thickTop="1" thickBot="1" x14ac:dyDescent="0.2">
      <c r="B30" s="57" t="s">
        <v>30</v>
      </c>
      <c r="C30" s="14">
        <f>SUM(C20:C29)</f>
        <v>628000</v>
      </c>
      <c r="D30" s="14">
        <f>SUM(D20:D29)</f>
        <v>474000</v>
      </c>
      <c r="E30" s="14">
        <f>SUM(E20:E29)</f>
        <v>381600</v>
      </c>
      <c r="F30" s="58">
        <f>SUM(F20:F29)</f>
        <v>92400</v>
      </c>
    </row>
    <row r="31" spans="2:10" ht="14.25" customHeight="1" x14ac:dyDescent="0.15">
      <c r="C31" s="3"/>
      <c r="D31" s="4"/>
      <c r="E31" s="3"/>
      <c r="F31" s="3"/>
    </row>
    <row r="32" spans="2:10" ht="14.25" customHeight="1" thickBot="1" x14ac:dyDescent="0.2"/>
    <row r="33" spans="2:21" ht="14.25" customHeight="1" x14ac:dyDescent="0.15">
      <c r="B33" s="273" t="s">
        <v>31</v>
      </c>
      <c r="C33" s="273"/>
      <c r="E33" s="286" t="s">
        <v>87</v>
      </c>
      <c r="F33" s="284">
        <v>1</v>
      </c>
      <c r="G33" s="5"/>
      <c r="J33" s="32" t="s">
        <v>100</v>
      </c>
      <c r="K33" s="32" t="s">
        <v>32</v>
      </c>
      <c r="L33" s="32" t="s">
        <v>33</v>
      </c>
      <c r="M33" s="32" t="s">
        <v>34</v>
      </c>
      <c r="N33" s="32" t="s">
        <v>101</v>
      </c>
      <c r="O33" s="32" t="s">
        <v>35</v>
      </c>
      <c r="P33" s="32" t="s">
        <v>36</v>
      </c>
      <c r="Q33" s="32" t="s">
        <v>37</v>
      </c>
      <c r="R33" s="32" t="s">
        <v>38</v>
      </c>
      <c r="T33" s="33" t="s">
        <v>102</v>
      </c>
      <c r="U33" s="34" t="s">
        <v>39</v>
      </c>
    </row>
    <row r="34" spans="2:21" ht="14.25" customHeight="1" thickBot="1" x14ac:dyDescent="0.2">
      <c r="E34" s="287"/>
      <c r="F34" s="285"/>
      <c r="G34" s="6"/>
      <c r="J34" s="16">
        <v>1</v>
      </c>
      <c r="K34" s="16" t="s">
        <v>40</v>
      </c>
      <c r="L34" s="16" t="s">
        <v>41</v>
      </c>
      <c r="M34" s="16" t="s">
        <v>103</v>
      </c>
      <c r="N34" s="16" t="s">
        <v>104</v>
      </c>
      <c r="O34" s="16" t="s">
        <v>42</v>
      </c>
      <c r="P34" s="16">
        <v>5200</v>
      </c>
      <c r="Q34" s="16">
        <f t="shared" ref="Q34:Q53" si="5">ROUNDUP(P34*(1-VLOOKUP(N34,$T$34:$U$37,2,FALSE)),-2)</f>
        <v>5100</v>
      </c>
      <c r="R34" s="35">
        <v>39462</v>
      </c>
      <c r="T34" s="17" t="s">
        <v>105</v>
      </c>
      <c r="U34" s="36">
        <v>0.05</v>
      </c>
    </row>
    <row r="35" spans="2:21" ht="14.25" customHeight="1" thickBot="1" x14ac:dyDescent="0.2">
      <c r="J35" s="16">
        <v>2</v>
      </c>
      <c r="K35" s="16" t="s">
        <v>43</v>
      </c>
      <c r="L35" s="16" t="s">
        <v>44</v>
      </c>
      <c r="M35" s="16" t="s">
        <v>106</v>
      </c>
      <c r="N35" s="16" t="s">
        <v>107</v>
      </c>
      <c r="O35" s="16" t="s">
        <v>45</v>
      </c>
      <c r="P35" s="16">
        <v>103300</v>
      </c>
      <c r="Q35" s="16">
        <f t="shared" si="5"/>
        <v>98200</v>
      </c>
      <c r="R35" s="35">
        <v>39463</v>
      </c>
      <c r="T35" s="17" t="s">
        <v>108</v>
      </c>
      <c r="U35" s="36">
        <v>0.03</v>
      </c>
    </row>
    <row r="36" spans="2:21" ht="14.25" customHeight="1" x14ac:dyDescent="0.15">
      <c r="B36" s="7"/>
      <c r="C36" s="8"/>
      <c r="D36" s="8"/>
      <c r="E36" s="8"/>
      <c r="F36" s="8"/>
      <c r="G36" s="5"/>
      <c r="J36" s="16">
        <v>3</v>
      </c>
      <c r="K36" s="16" t="s">
        <v>46</v>
      </c>
      <c r="L36" s="16" t="s">
        <v>47</v>
      </c>
      <c r="M36" s="16" t="s">
        <v>109</v>
      </c>
      <c r="N36" s="16" t="s">
        <v>110</v>
      </c>
      <c r="O36" s="16" t="s">
        <v>48</v>
      </c>
      <c r="P36" s="16">
        <v>21100</v>
      </c>
      <c r="Q36" s="16">
        <f t="shared" si="5"/>
        <v>20900</v>
      </c>
      <c r="R36" s="35">
        <v>39464</v>
      </c>
      <c r="T36" s="17" t="s">
        <v>90</v>
      </c>
      <c r="U36" s="36">
        <v>0.01</v>
      </c>
    </row>
    <row r="37" spans="2:21" ht="14.25" customHeight="1" thickBot="1" x14ac:dyDescent="0.2">
      <c r="B37" s="288" t="s">
        <v>49</v>
      </c>
      <c r="C37" s="280" t="str">
        <f>INDEX($J$34:$R$53,$F$33,2)&amp;"　様"</f>
        <v>近井 瑪瑙　様</v>
      </c>
      <c r="D37" s="280"/>
      <c r="E37" s="280"/>
      <c r="F37" s="280"/>
      <c r="G37" s="281"/>
      <c r="J37" s="16">
        <v>4</v>
      </c>
      <c r="K37" s="16" t="s">
        <v>50</v>
      </c>
      <c r="L37" s="16" t="s">
        <v>51</v>
      </c>
      <c r="M37" s="16" t="s">
        <v>111</v>
      </c>
      <c r="N37" s="16" t="s">
        <v>104</v>
      </c>
      <c r="O37" s="16" t="s">
        <v>48</v>
      </c>
      <c r="P37" s="16">
        <v>69700</v>
      </c>
      <c r="Q37" s="16">
        <f t="shared" si="5"/>
        <v>67700</v>
      </c>
      <c r="R37" s="35">
        <v>39464</v>
      </c>
      <c r="T37" s="37" t="s">
        <v>112</v>
      </c>
      <c r="U37" s="38">
        <v>0</v>
      </c>
    </row>
    <row r="38" spans="2:21" ht="14.25" customHeight="1" x14ac:dyDescent="0.15">
      <c r="B38" s="288"/>
      <c r="C38" s="280"/>
      <c r="D38" s="280"/>
      <c r="E38" s="280"/>
      <c r="F38" s="280"/>
      <c r="G38" s="281"/>
      <c r="J38" s="16">
        <v>5</v>
      </c>
      <c r="K38" s="16" t="s">
        <v>52</v>
      </c>
      <c r="L38" s="16" t="s">
        <v>53</v>
      </c>
      <c r="M38" s="16" t="s">
        <v>88</v>
      </c>
      <c r="N38" s="16" t="s">
        <v>89</v>
      </c>
      <c r="O38" s="16" t="s">
        <v>45</v>
      </c>
      <c r="P38" s="16">
        <v>66500</v>
      </c>
      <c r="Q38" s="16">
        <f t="shared" si="5"/>
        <v>64600</v>
      </c>
      <c r="R38" s="35">
        <v>39465</v>
      </c>
    </row>
    <row r="39" spans="2:21" ht="14.25" customHeight="1" x14ac:dyDescent="0.15">
      <c r="B39" s="9" t="s">
        <v>54</v>
      </c>
      <c r="C39" s="282" t="str">
        <f>INDEX($J$34:$R$53,$F$33,3)</f>
        <v>東京都目黒区</v>
      </c>
      <c r="D39" s="282"/>
      <c r="E39" s="282"/>
      <c r="F39" s="282"/>
      <c r="G39" s="283"/>
      <c r="J39" s="16">
        <v>6</v>
      </c>
      <c r="K39" s="16" t="s">
        <v>55</v>
      </c>
      <c r="L39" s="16" t="s">
        <v>56</v>
      </c>
      <c r="M39" s="16" t="s">
        <v>113</v>
      </c>
      <c r="N39" s="16" t="s">
        <v>114</v>
      </c>
      <c r="O39" s="16" t="s">
        <v>48</v>
      </c>
      <c r="P39" s="16">
        <v>81800</v>
      </c>
      <c r="Q39" s="16">
        <f t="shared" si="5"/>
        <v>81000</v>
      </c>
      <c r="R39" s="35">
        <v>39465</v>
      </c>
    </row>
    <row r="40" spans="2:21" x14ac:dyDescent="0.15">
      <c r="B40" s="9" t="s">
        <v>57</v>
      </c>
      <c r="C40" s="282" t="str">
        <f>INDEX($J$34:$R$53,$F$33,4)</f>
        <v>090-1111-2222</v>
      </c>
      <c r="D40" s="282"/>
      <c r="E40" s="282"/>
      <c r="F40" s="282"/>
      <c r="G40" s="283"/>
      <c r="J40" s="16">
        <v>7</v>
      </c>
      <c r="K40" s="16" t="s">
        <v>58</v>
      </c>
      <c r="L40" s="16" t="s">
        <v>59</v>
      </c>
      <c r="M40" s="16" t="s">
        <v>115</v>
      </c>
      <c r="N40" s="16" t="s">
        <v>116</v>
      </c>
      <c r="O40" s="16" t="s">
        <v>42</v>
      </c>
      <c r="P40" s="16">
        <v>68500</v>
      </c>
      <c r="Q40" s="16">
        <f t="shared" si="5"/>
        <v>68500</v>
      </c>
      <c r="R40" s="35">
        <v>39466</v>
      </c>
    </row>
    <row r="41" spans="2:21" ht="13.5" customHeight="1" x14ac:dyDescent="0.15">
      <c r="B41" s="11"/>
      <c r="C41" s="1"/>
      <c r="D41" s="1"/>
      <c r="E41" s="1"/>
      <c r="F41" s="1"/>
      <c r="G41" s="10"/>
      <c r="J41" s="16">
        <v>8</v>
      </c>
      <c r="K41" s="16" t="s">
        <v>60</v>
      </c>
      <c r="L41" s="16" t="s">
        <v>61</v>
      </c>
      <c r="M41" s="16" t="s">
        <v>117</v>
      </c>
      <c r="N41" s="16" t="s">
        <v>104</v>
      </c>
      <c r="O41" s="16" t="s">
        <v>42</v>
      </c>
      <c r="P41" s="16">
        <v>82800</v>
      </c>
      <c r="Q41" s="16">
        <f t="shared" si="5"/>
        <v>80400</v>
      </c>
      <c r="R41" s="35">
        <v>39466</v>
      </c>
    </row>
    <row r="42" spans="2:21" ht="13.5" customHeight="1" x14ac:dyDescent="0.15">
      <c r="B42" s="11" t="s">
        <v>62</v>
      </c>
      <c r="C42" s="1"/>
      <c r="D42" s="1"/>
      <c r="E42" s="1"/>
      <c r="F42" s="1"/>
      <c r="G42" s="10"/>
      <c r="J42" s="16">
        <v>9</v>
      </c>
      <c r="K42" s="16" t="s">
        <v>63</v>
      </c>
      <c r="L42" s="16" t="s">
        <v>64</v>
      </c>
      <c r="M42" s="16" t="s">
        <v>118</v>
      </c>
      <c r="N42" s="16" t="s">
        <v>110</v>
      </c>
      <c r="O42" s="16" t="s">
        <v>45</v>
      </c>
      <c r="P42" s="16">
        <v>9000</v>
      </c>
      <c r="Q42" s="16">
        <f t="shared" si="5"/>
        <v>9000</v>
      </c>
      <c r="R42" s="35">
        <v>39467</v>
      </c>
    </row>
    <row r="43" spans="2:21" ht="13.5" customHeight="1" x14ac:dyDescent="0.15">
      <c r="B43" s="277" t="str">
        <f>"金 "&amp;TEXT(INDEX($J$34:$R$53,$F$33,8),"[DBNum2][$-411]G/標準")&amp;" 円也"</f>
        <v>金 伍阡壱百 円也</v>
      </c>
      <c r="C43" s="278"/>
      <c r="D43" s="278"/>
      <c r="E43" s="278"/>
      <c r="F43" s="278"/>
      <c r="G43" s="279"/>
      <c r="J43" s="16">
        <v>10</v>
      </c>
      <c r="K43" s="16" t="s">
        <v>65</v>
      </c>
      <c r="L43" s="16" t="s">
        <v>66</v>
      </c>
      <c r="M43" s="16" t="s">
        <v>119</v>
      </c>
      <c r="N43" s="16" t="s">
        <v>120</v>
      </c>
      <c r="O43" s="16" t="s">
        <v>42</v>
      </c>
      <c r="P43" s="16">
        <v>62200</v>
      </c>
      <c r="Q43" s="16">
        <f t="shared" si="5"/>
        <v>60400</v>
      </c>
      <c r="R43" s="35">
        <v>39468</v>
      </c>
    </row>
    <row r="44" spans="2:21" x14ac:dyDescent="0.15">
      <c r="B44" s="277"/>
      <c r="C44" s="278"/>
      <c r="D44" s="278"/>
      <c r="E44" s="278"/>
      <c r="F44" s="278"/>
      <c r="G44" s="279"/>
      <c r="J44" s="16">
        <v>11</v>
      </c>
      <c r="K44" s="16" t="s">
        <v>67</v>
      </c>
      <c r="L44" s="16" t="s">
        <v>68</v>
      </c>
      <c r="M44" s="16" t="s">
        <v>121</v>
      </c>
      <c r="N44" s="16" t="s">
        <v>110</v>
      </c>
      <c r="O44" s="16" t="s">
        <v>48</v>
      </c>
      <c r="P44" s="16">
        <v>33400</v>
      </c>
      <c r="Q44" s="16">
        <f t="shared" si="5"/>
        <v>33100</v>
      </c>
      <c r="R44" s="35">
        <v>39469</v>
      </c>
    </row>
    <row r="45" spans="2:21" ht="14.25" thickBot="1" x14ac:dyDescent="0.2">
      <c r="B45" s="274" t="str">
        <f>"ＡＢＣ商事　担当課　"&amp;INDEX($J$34:$O$53,$F$33,6)</f>
        <v>ＡＢＣ商事　担当課　１課</v>
      </c>
      <c r="C45" s="275"/>
      <c r="D45" s="275"/>
      <c r="E45" s="275"/>
      <c r="F45" s="275"/>
      <c r="G45" s="276"/>
      <c r="J45" s="16">
        <v>12</v>
      </c>
      <c r="K45" s="16" t="s">
        <v>69</v>
      </c>
      <c r="L45" s="16" t="s">
        <v>70</v>
      </c>
      <c r="M45" s="16" t="s">
        <v>92</v>
      </c>
      <c r="N45" s="16" t="s">
        <v>90</v>
      </c>
      <c r="O45" s="16" t="s">
        <v>42</v>
      </c>
      <c r="P45" s="16">
        <v>49100</v>
      </c>
      <c r="Q45" s="16">
        <f t="shared" si="5"/>
        <v>48700</v>
      </c>
      <c r="R45" s="35">
        <v>39470</v>
      </c>
    </row>
    <row r="46" spans="2:21" x14ac:dyDescent="0.15">
      <c r="B46" s="1"/>
      <c r="C46" s="1"/>
      <c r="D46" s="1"/>
      <c r="E46" s="1"/>
      <c r="F46" s="1"/>
      <c r="G46" s="1"/>
      <c r="J46" s="16">
        <v>13</v>
      </c>
      <c r="K46" s="16" t="s">
        <v>71</v>
      </c>
      <c r="L46" s="16" t="s">
        <v>72</v>
      </c>
      <c r="M46" s="16" t="s">
        <v>122</v>
      </c>
      <c r="N46" s="16" t="s">
        <v>91</v>
      </c>
      <c r="O46" s="16" t="s">
        <v>45</v>
      </c>
      <c r="P46" s="16">
        <v>52500</v>
      </c>
      <c r="Q46" s="16">
        <f t="shared" si="5"/>
        <v>52500</v>
      </c>
      <c r="R46" s="35">
        <v>39471</v>
      </c>
    </row>
    <row r="47" spans="2:21" x14ac:dyDescent="0.15">
      <c r="J47" s="16">
        <v>14</v>
      </c>
      <c r="K47" s="16" t="s">
        <v>73</v>
      </c>
      <c r="L47" s="16" t="s">
        <v>74</v>
      </c>
      <c r="M47" s="16" t="s">
        <v>123</v>
      </c>
      <c r="N47" s="16" t="s">
        <v>110</v>
      </c>
      <c r="O47" s="16" t="s">
        <v>48</v>
      </c>
      <c r="P47" s="16">
        <v>64400</v>
      </c>
      <c r="Q47" s="16">
        <f t="shared" si="5"/>
        <v>63800</v>
      </c>
      <c r="R47" s="35">
        <v>39471</v>
      </c>
    </row>
    <row r="48" spans="2:21" x14ac:dyDescent="0.15">
      <c r="J48" s="16">
        <v>15</v>
      </c>
      <c r="K48" s="16" t="s">
        <v>75</v>
      </c>
      <c r="L48" s="16" t="s">
        <v>76</v>
      </c>
      <c r="M48" s="16" t="s">
        <v>124</v>
      </c>
      <c r="N48" s="16" t="s">
        <v>104</v>
      </c>
      <c r="O48" s="16" t="s">
        <v>42</v>
      </c>
      <c r="P48" s="16">
        <v>5200</v>
      </c>
      <c r="Q48" s="16">
        <f t="shared" si="5"/>
        <v>5100</v>
      </c>
      <c r="R48" s="35">
        <v>39472</v>
      </c>
    </row>
    <row r="49" spans="10:18" x14ac:dyDescent="0.15">
      <c r="J49" s="16">
        <v>16</v>
      </c>
      <c r="K49" s="16" t="s">
        <v>77</v>
      </c>
      <c r="L49" s="16" t="s">
        <v>78</v>
      </c>
      <c r="M49" s="16" t="s">
        <v>125</v>
      </c>
      <c r="N49" s="16" t="s">
        <v>126</v>
      </c>
      <c r="O49" s="16" t="s">
        <v>45</v>
      </c>
      <c r="P49" s="16">
        <v>64300</v>
      </c>
      <c r="Q49" s="16">
        <f t="shared" si="5"/>
        <v>63700</v>
      </c>
      <c r="R49" s="35">
        <v>39473</v>
      </c>
    </row>
    <row r="50" spans="10:18" x14ac:dyDescent="0.15">
      <c r="J50" s="16">
        <v>17</v>
      </c>
      <c r="K50" s="16" t="s">
        <v>79</v>
      </c>
      <c r="L50" s="16" t="s">
        <v>80</v>
      </c>
      <c r="M50" s="16" t="s">
        <v>127</v>
      </c>
      <c r="N50" s="16" t="s">
        <v>105</v>
      </c>
      <c r="O50" s="16" t="s">
        <v>42</v>
      </c>
      <c r="P50" s="16">
        <v>77000</v>
      </c>
      <c r="Q50" s="16">
        <f t="shared" si="5"/>
        <v>73200</v>
      </c>
      <c r="R50" s="35">
        <v>39474</v>
      </c>
    </row>
    <row r="51" spans="10:18" x14ac:dyDescent="0.15">
      <c r="J51" s="16">
        <v>18</v>
      </c>
      <c r="K51" s="16" t="s">
        <v>81</v>
      </c>
      <c r="L51" s="16" t="s">
        <v>82</v>
      </c>
      <c r="M51" s="16" t="s">
        <v>128</v>
      </c>
      <c r="N51" s="16" t="s">
        <v>116</v>
      </c>
      <c r="O51" s="16" t="s">
        <v>45</v>
      </c>
      <c r="P51" s="16">
        <v>20500</v>
      </c>
      <c r="Q51" s="16">
        <f t="shared" si="5"/>
        <v>20500</v>
      </c>
      <c r="R51" s="35">
        <v>39475</v>
      </c>
    </row>
    <row r="52" spans="10:18" x14ac:dyDescent="0.15">
      <c r="J52" s="16">
        <v>19</v>
      </c>
      <c r="K52" s="16" t="s">
        <v>83</v>
      </c>
      <c r="L52" s="16" t="s">
        <v>84</v>
      </c>
      <c r="M52" s="16" t="s">
        <v>129</v>
      </c>
      <c r="N52" s="16" t="s">
        <v>104</v>
      </c>
      <c r="O52" s="16" t="s">
        <v>48</v>
      </c>
      <c r="P52" s="16">
        <v>54700</v>
      </c>
      <c r="Q52" s="16">
        <f t="shared" si="5"/>
        <v>53100</v>
      </c>
      <c r="R52" s="35">
        <v>39476</v>
      </c>
    </row>
    <row r="53" spans="10:18" x14ac:dyDescent="0.15">
      <c r="J53" s="16">
        <v>20</v>
      </c>
      <c r="K53" s="16" t="s">
        <v>85</v>
      </c>
      <c r="L53" s="16" t="s">
        <v>86</v>
      </c>
      <c r="M53" s="16" t="s">
        <v>130</v>
      </c>
      <c r="N53" s="16" t="s">
        <v>90</v>
      </c>
      <c r="O53" s="16" t="s">
        <v>48</v>
      </c>
      <c r="P53" s="16">
        <v>64700</v>
      </c>
      <c r="Q53" s="16">
        <f t="shared" si="5"/>
        <v>64100</v>
      </c>
      <c r="R53" s="35">
        <v>39476</v>
      </c>
    </row>
  </sheetData>
  <mergeCells count="18">
    <mergeCell ref="I28:J28"/>
    <mergeCell ref="B18:D18"/>
    <mergeCell ref="H18:J18"/>
    <mergeCell ref="I27:J27"/>
    <mergeCell ref="E3:I3"/>
    <mergeCell ref="E4:I4"/>
    <mergeCell ref="B17:F17"/>
    <mergeCell ref="B2:F2"/>
    <mergeCell ref="D11:D15"/>
    <mergeCell ref="B33:C33"/>
    <mergeCell ref="B45:G45"/>
    <mergeCell ref="B43:G44"/>
    <mergeCell ref="C37:G38"/>
    <mergeCell ref="C39:G39"/>
    <mergeCell ref="C40:G40"/>
    <mergeCell ref="F33:F34"/>
    <mergeCell ref="E33:E34"/>
    <mergeCell ref="B37:B38"/>
  </mergeCells>
  <phoneticPr fontId="2"/>
  <dataValidations count="1">
    <dataValidation type="list" allowBlank="1" showInputMessage="1" showErrorMessage="1" errorTitle="警告！" error="リスト項目以外は入力できません。" sqref="B20:B29">
      <formula1>$H$20:$H$24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8"/>
  </sheetPr>
  <dimension ref="A1:W36"/>
  <sheetViews>
    <sheetView workbookViewId="0"/>
  </sheetViews>
  <sheetFormatPr defaultRowHeight="13.5" x14ac:dyDescent="0.15"/>
  <cols>
    <col min="1" max="1" width="2.625" customWidth="1"/>
    <col min="2" max="2" width="8.625" customWidth="1"/>
    <col min="3" max="19" width="4.125" customWidth="1"/>
    <col min="20" max="20" width="4.125" bestFit="1" customWidth="1"/>
    <col min="21" max="21" width="6.375" bestFit="1" customWidth="1"/>
    <col min="22" max="22" width="3.25" bestFit="1" customWidth="1"/>
    <col min="23" max="23" width="4.75" bestFit="1" customWidth="1"/>
  </cols>
  <sheetData>
    <row r="1" spans="1:23" x14ac:dyDescent="0.15">
      <c r="A1" s="61" t="s">
        <v>184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15">
      <c r="A2" s="61" t="s">
        <v>132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15">
      <c r="A3" s="61" t="s">
        <v>207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15">
      <c r="A4" s="61" t="s">
        <v>208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15">
      <c r="A5" s="84" t="s">
        <v>302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15">
      <c r="A6" s="84" t="s">
        <v>303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x14ac:dyDescent="0.15">
      <c r="A7" s="84" t="s">
        <v>211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x14ac:dyDescent="0.15">
      <c r="A8" s="61" t="s">
        <v>190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x14ac:dyDescent="0.15">
      <c r="A9" s="61" t="s">
        <v>212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x14ac:dyDescent="0.15">
      <c r="A10" s="62" t="s">
        <v>213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x14ac:dyDescent="0.1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x14ac:dyDescent="0.1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14.25" thickBo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x14ac:dyDescent="0.15">
      <c r="B15" s="353" t="s">
        <v>304</v>
      </c>
      <c r="C15" s="354"/>
      <c r="D15" s="354"/>
      <c r="E15" s="354"/>
      <c r="F15" s="354"/>
      <c r="G15" s="359" t="s">
        <v>215</v>
      </c>
      <c r="H15" s="362" t="s">
        <v>216</v>
      </c>
      <c r="I15" s="362"/>
      <c r="J15" s="362"/>
      <c r="K15" s="364" t="s">
        <v>217</v>
      </c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207">
        <v>0.8</v>
      </c>
    </row>
    <row r="16" spans="1:23" x14ac:dyDescent="0.15">
      <c r="B16" s="355"/>
      <c r="C16" s="356"/>
      <c r="D16" s="356"/>
      <c r="E16" s="356"/>
      <c r="F16" s="356"/>
      <c r="G16" s="360"/>
      <c r="H16" s="363"/>
      <c r="I16" s="363"/>
      <c r="J16" s="363"/>
      <c r="K16" s="365" t="s">
        <v>218</v>
      </c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208">
        <v>0.5</v>
      </c>
    </row>
    <row r="17" spans="1:23" ht="14.25" thickBot="1" x14ac:dyDescent="0.2">
      <c r="B17" s="357"/>
      <c r="C17" s="358"/>
      <c r="D17" s="358"/>
      <c r="E17" s="358"/>
      <c r="F17" s="358"/>
      <c r="G17" s="361"/>
      <c r="H17" s="366" t="s">
        <v>219</v>
      </c>
      <c r="I17" s="366"/>
      <c r="J17" s="366"/>
      <c r="K17" s="367" t="s">
        <v>220</v>
      </c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209">
        <v>0.5</v>
      </c>
    </row>
    <row r="18" spans="1:23" ht="14.25" thickBot="1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37.5" x14ac:dyDescent="0.15">
      <c r="A19" s="210"/>
      <c r="B19" s="211" t="s">
        <v>221</v>
      </c>
      <c r="C19" s="212" t="s">
        <v>222</v>
      </c>
      <c r="D19" s="212" t="s">
        <v>223</v>
      </c>
      <c r="E19" s="212" t="s">
        <v>224</v>
      </c>
      <c r="F19" s="212" t="s">
        <v>225</v>
      </c>
      <c r="G19" s="212" t="s">
        <v>226</v>
      </c>
      <c r="H19" s="212" t="s">
        <v>227</v>
      </c>
      <c r="I19" s="212" t="s">
        <v>228</v>
      </c>
      <c r="J19" s="212" t="s">
        <v>229</v>
      </c>
      <c r="K19" s="212" t="s">
        <v>230</v>
      </c>
      <c r="L19" s="212" t="s">
        <v>231</v>
      </c>
      <c r="M19" s="212" t="s">
        <v>232</v>
      </c>
      <c r="N19" s="212" t="s">
        <v>233</v>
      </c>
      <c r="O19" s="212" t="s">
        <v>234</v>
      </c>
      <c r="P19" s="212" t="s">
        <v>235</v>
      </c>
      <c r="Q19" s="212" t="s">
        <v>236</v>
      </c>
      <c r="R19" s="212" t="s">
        <v>237</v>
      </c>
      <c r="S19" s="213" t="s">
        <v>238</v>
      </c>
      <c r="T19" s="214" t="s">
        <v>239</v>
      </c>
      <c r="U19" s="215" t="s">
        <v>240</v>
      </c>
      <c r="V19" s="215" t="s">
        <v>241</v>
      </c>
      <c r="W19" s="216" t="s">
        <v>242</v>
      </c>
    </row>
    <row r="20" spans="1:23" x14ac:dyDescent="0.15">
      <c r="B20" s="217" t="s">
        <v>243</v>
      </c>
      <c r="C20" s="218" t="s">
        <v>305</v>
      </c>
      <c r="D20" s="218" t="s">
        <v>306</v>
      </c>
      <c r="E20" s="218" t="s">
        <v>307</v>
      </c>
      <c r="F20" s="218" t="s">
        <v>308</v>
      </c>
      <c r="G20" s="218"/>
      <c r="H20" s="218" t="s">
        <v>309</v>
      </c>
      <c r="I20" s="218" t="s">
        <v>309</v>
      </c>
      <c r="J20" s="218" t="s">
        <v>310</v>
      </c>
      <c r="K20" s="218" t="s">
        <v>307</v>
      </c>
      <c r="L20" s="218" t="s">
        <v>245</v>
      </c>
      <c r="M20" s="218" t="s">
        <v>244</v>
      </c>
      <c r="N20" s="218" t="s">
        <v>310</v>
      </c>
      <c r="O20" s="218"/>
      <c r="P20" s="218" t="s">
        <v>307</v>
      </c>
      <c r="Q20" s="218" t="s">
        <v>310</v>
      </c>
      <c r="R20" s="218"/>
      <c r="S20" s="219" t="s">
        <v>310</v>
      </c>
      <c r="T20" s="220">
        <f>COUNTA(C20:S20)/COUNTA($C$19:$S$19)</f>
        <v>0.82352941176470584</v>
      </c>
      <c r="U20" s="221" t="str">
        <f t="shared" ref="U20:U29" si="0">IF(T20&gt;$W$15,"成立","不成立")</f>
        <v>成立</v>
      </c>
      <c r="V20" s="221">
        <f>COUNTIF(C20:S20,"○")</f>
        <v>7</v>
      </c>
      <c r="W20" s="222" t="str">
        <f t="shared" ref="W20:W29" si="1">IF(COUNTA(C20:S20)*$W$16&lt;V20,"可決","否決")</f>
        <v>否決</v>
      </c>
    </row>
    <row r="21" spans="1:23" x14ac:dyDescent="0.15">
      <c r="B21" s="217" t="s">
        <v>246</v>
      </c>
      <c r="C21" s="218"/>
      <c r="D21" s="218" t="s">
        <v>244</v>
      </c>
      <c r="E21" s="218" t="s">
        <v>244</v>
      </c>
      <c r="F21" s="218" t="s">
        <v>245</v>
      </c>
      <c r="G21" s="218" t="s">
        <v>245</v>
      </c>
      <c r="H21" s="218" t="s">
        <v>244</v>
      </c>
      <c r="I21" s="218" t="s">
        <v>244</v>
      </c>
      <c r="J21" s="218" t="s">
        <v>245</v>
      </c>
      <c r="K21" s="218" t="s">
        <v>244</v>
      </c>
      <c r="L21" s="218" t="s">
        <v>245</v>
      </c>
      <c r="M21" s="218" t="s">
        <v>244</v>
      </c>
      <c r="N21" s="218" t="s">
        <v>244</v>
      </c>
      <c r="O21" s="218" t="s">
        <v>245</v>
      </c>
      <c r="P21" s="218" t="s">
        <v>245</v>
      </c>
      <c r="Q21" s="218" t="s">
        <v>244</v>
      </c>
      <c r="R21" s="218" t="s">
        <v>245</v>
      </c>
      <c r="S21" s="219" t="s">
        <v>244</v>
      </c>
      <c r="T21" s="220">
        <f t="shared" ref="T21:T29" si="2">COUNTA(C21:S21)/COUNTA($C$19:$S$19)</f>
        <v>0.94117647058823528</v>
      </c>
      <c r="U21" s="221" t="str">
        <f t="shared" si="0"/>
        <v>成立</v>
      </c>
      <c r="V21" s="221">
        <f t="shared" ref="V21:V29" si="3">COUNTIF(C21:S21,"○")</f>
        <v>9</v>
      </c>
      <c r="W21" s="222" t="str">
        <f t="shared" si="1"/>
        <v>可決</v>
      </c>
    </row>
    <row r="22" spans="1:23" x14ac:dyDescent="0.15">
      <c r="B22" s="217" t="s">
        <v>247</v>
      </c>
      <c r="C22" s="218"/>
      <c r="D22" s="218" t="s">
        <v>245</v>
      </c>
      <c r="E22" s="218" t="s">
        <v>244</v>
      </c>
      <c r="F22" s="218" t="s">
        <v>244</v>
      </c>
      <c r="G22" s="218"/>
      <c r="H22" s="218" t="s">
        <v>245</v>
      </c>
      <c r="I22" s="218" t="s">
        <v>244</v>
      </c>
      <c r="J22" s="218" t="s">
        <v>245</v>
      </c>
      <c r="K22" s="218" t="s">
        <v>244</v>
      </c>
      <c r="L22" s="218" t="s">
        <v>245</v>
      </c>
      <c r="M22" s="218" t="s">
        <v>244</v>
      </c>
      <c r="N22" s="218"/>
      <c r="O22" s="218" t="s">
        <v>245</v>
      </c>
      <c r="P22" s="218" t="s">
        <v>245</v>
      </c>
      <c r="Q22" s="218" t="s">
        <v>245</v>
      </c>
      <c r="R22" s="218" t="s">
        <v>244</v>
      </c>
      <c r="S22" s="219"/>
      <c r="T22" s="220">
        <f t="shared" si="2"/>
        <v>0.76470588235294112</v>
      </c>
      <c r="U22" s="221" t="str">
        <f t="shared" si="0"/>
        <v>不成立</v>
      </c>
      <c r="V22" s="221">
        <f t="shared" si="3"/>
        <v>6</v>
      </c>
      <c r="W22" s="222" t="str">
        <f t="shared" si="1"/>
        <v>否決</v>
      </c>
    </row>
    <row r="23" spans="1:23" x14ac:dyDescent="0.15">
      <c r="B23" s="217" t="s">
        <v>248</v>
      </c>
      <c r="C23" s="218" t="s">
        <v>245</v>
      </c>
      <c r="D23" s="218" t="s">
        <v>245</v>
      </c>
      <c r="E23" s="218" t="s">
        <v>245</v>
      </c>
      <c r="F23" s="218" t="s">
        <v>244</v>
      </c>
      <c r="G23" s="218" t="s">
        <v>245</v>
      </c>
      <c r="H23" s="218" t="s">
        <v>244</v>
      </c>
      <c r="I23" s="218" t="s">
        <v>244</v>
      </c>
      <c r="J23" s="218" t="s">
        <v>244</v>
      </c>
      <c r="K23" s="218" t="s">
        <v>244</v>
      </c>
      <c r="L23" s="218" t="s">
        <v>245</v>
      </c>
      <c r="M23" s="218" t="s">
        <v>244</v>
      </c>
      <c r="N23" s="218"/>
      <c r="O23" s="218" t="s">
        <v>245</v>
      </c>
      <c r="P23" s="218" t="s">
        <v>244</v>
      </c>
      <c r="Q23" s="218" t="s">
        <v>244</v>
      </c>
      <c r="R23" s="218" t="s">
        <v>244</v>
      </c>
      <c r="S23" s="219" t="s">
        <v>245</v>
      </c>
      <c r="T23" s="220">
        <f t="shared" si="2"/>
        <v>0.94117647058823528</v>
      </c>
      <c r="U23" s="221" t="str">
        <f t="shared" si="0"/>
        <v>成立</v>
      </c>
      <c r="V23" s="221">
        <f t="shared" si="3"/>
        <v>9</v>
      </c>
      <c r="W23" s="222" t="str">
        <f t="shared" si="1"/>
        <v>可決</v>
      </c>
    </row>
    <row r="24" spans="1:23" x14ac:dyDescent="0.15">
      <c r="B24" s="217" t="s">
        <v>249</v>
      </c>
      <c r="C24" s="218"/>
      <c r="D24" s="218" t="s">
        <v>245</v>
      </c>
      <c r="E24" s="218" t="s">
        <v>245</v>
      </c>
      <c r="F24" s="218" t="s">
        <v>245</v>
      </c>
      <c r="G24" s="218" t="s">
        <v>245</v>
      </c>
      <c r="H24" s="218" t="s">
        <v>245</v>
      </c>
      <c r="I24" s="218" t="s">
        <v>245</v>
      </c>
      <c r="J24" s="218" t="s">
        <v>245</v>
      </c>
      <c r="K24" s="218" t="s">
        <v>245</v>
      </c>
      <c r="L24" s="218" t="s">
        <v>245</v>
      </c>
      <c r="M24" s="218" t="s">
        <v>244</v>
      </c>
      <c r="N24" s="218"/>
      <c r="O24" s="218" t="s">
        <v>245</v>
      </c>
      <c r="P24" s="218" t="s">
        <v>245</v>
      </c>
      <c r="Q24" s="218" t="s">
        <v>245</v>
      </c>
      <c r="R24" s="218" t="s">
        <v>245</v>
      </c>
      <c r="S24" s="219" t="s">
        <v>244</v>
      </c>
      <c r="T24" s="220">
        <f t="shared" si="2"/>
        <v>0.88235294117647056</v>
      </c>
      <c r="U24" s="221" t="str">
        <f t="shared" si="0"/>
        <v>成立</v>
      </c>
      <c r="V24" s="221">
        <f t="shared" si="3"/>
        <v>2</v>
      </c>
      <c r="W24" s="222" t="str">
        <f t="shared" si="1"/>
        <v>否決</v>
      </c>
    </row>
    <row r="25" spans="1:23" x14ac:dyDescent="0.15">
      <c r="B25" s="217" t="s">
        <v>250</v>
      </c>
      <c r="C25" s="218"/>
      <c r="D25" s="218" t="s">
        <v>244</v>
      </c>
      <c r="E25" s="218" t="s">
        <v>244</v>
      </c>
      <c r="F25" s="218" t="s">
        <v>244</v>
      </c>
      <c r="G25" s="218"/>
      <c r="H25" s="218" t="s">
        <v>244</v>
      </c>
      <c r="I25" s="218" t="s">
        <v>244</v>
      </c>
      <c r="J25" s="218"/>
      <c r="K25" s="218" t="s">
        <v>244</v>
      </c>
      <c r="L25" s="218"/>
      <c r="M25" s="218" t="s">
        <v>244</v>
      </c>
      <c r="N25" s="218"/>
      <c r="O25" s="218" t="s">
        <v>245</v>
      </c>
      <c r="P25" s="218" t="s">
        <v>244</v>
      </c>
      <c r="Q25" s="218" t="s">
        <v>244</v>
      </c>
      <c r="R25" s="218" t="s">
        <v>244</v>
      </c>
      <c r="S25" s="219" t="s">
        <v>244</v>
      </c>
      <c r="T25" s="220">
        <f t="shared" si="2"/>
        <v>0.70588235294117652</v>
      </c>
      <c r="U25" s="221" t="str">
        <f t="shared" si="0"/>
        <v>不成立</v>
      </c>
      <c r="V25" s="221">
        <f t="shared" si="3"/>
        <v>11</v>
      </c>
      <c r="W25" s="222" t="str">
        <f t="shared" si="1"/>
        <v>可決</v>
      </c>
    </row>
    <row r="26" spans="1:23" x14ac:dyDescent="0.15">
      <c r="B26" s="217" t="s">
        <v>251</v>
      </c>
      <c r="C26" s="218"/>
      <c r="D26" s="218" t="s">
        <v>244</v>
      </c>
      <c r="E26" s="218" t="s">
        <v>244</v>
      </c>
      <c r="F26" s="218" t="s">
        <v>244</v>
      </c>
      <c r="G26" s="218" t="s">
        <v>245</v>
      </c>
      <c r="H26" s="218" t="s">
        <v>244</v>
      </c>
      <c r="I26" s="218" t="s">
        <v>245</v>
      </c>
      <c r="J26" s="218" t="s">
        <v>245</v>
      </c>
      <c r="K26" s="218" t="s">
        <v>244</v>
      </c>
      <c r="L26" s="218" t="s">
        <v>245</v>
      </c>
      <c r="M26" s="218" t="s">
        <v>244</v>
      </c>
      <c r="N26" s="218" t="s">
        <v>245</v>
      </c>
      <c r="O26" s="218"/>
      <c r="P26" s="218" t="s">
        <v>244</v>
      </c>
      <c r="Q26" s="218" t="s">
        <v>245</v>
      </c>
      <c r="R26" s="218"/>
      <c r="S26" s="219" t="s">
        <v>245</v>
      </c>
      <c r="T26" s="220">
        <f t="shared" si="2"/>
        <v>0.82352941176470584</v>
      </c>
      <c r="U26" s="221" t="str">
        <f t="shared" si="0"/>
        <v>成立</v>
      </c>
      <c r="V26" s="221">
        <f t="shared" si="3"/>
        <v>7</v>
      </c>
      <c r="W26" s="222" t="str">
        <f t="shared" si="1"/>
        <v>否決</v>
      </c>
    </row>
    <row r="27" spans="1:23" x14ac:dyDescent="0.15">
      <c r="B27" s="217" t="s">
        <v>252</v>
      </c>
      <c r="C27" s="218"/>
      <c r="D27" s="218" t="s">
        <v>245</v>
      </c>
      <c r="E27" s="218" t="s">
        <v>244</v>
      </c>
      <c r="F27" s="218" t="s">
        <v>244</v>
      </c>
      <c r="G27" s="218"/>
      <c r="H27" s="218" t="s">
        <v>245</v>
      </c>
      <c r="I27" s="218" t="s">
        <v>244</v>
      </c>
      <c r="J27" s="218"/>
      <c r="K27" s="218" t="s">
        <v>245</v>
      </c>
      <c r="L27" s="218" t="s">
        <v>245</v>
      </c>
      <c r="M27" s="218" t="s">
        <v>244</v>
      </c>
      <c r="N27" s="218"/>
      <c r="O27" s="218" t="s">
        <v>245</v>
      </c>
      <c r="P27" s="218" t="s">
        <v>244</v>
      </c>
      <c r="Q27" s="218" t="s">
        <v>245</v>
      </c>
      <c r="R27" s="218" t="s">
        <v>244</v>
      </c>
      <c r="S27" s="219" t="s">
        <v>245</v>
      </c>
      <c r="T27" s="220">
        <f t="shared" si="2"/>
        <v>0.76470588235294112</v>
      </c>
      <c r="U27" s="221" t="str">
        <f t="shared" si="0"/>
        <v>不成立</v>
      </c>
      <c r="V27" s="221">
        <f t="shared" si="3"/>
        <v>6</v>
      </c>
      <c r="W27" s="222" t="str">
        <f t="shared" si="1"/>
        <v>否決</v>
      </c>
    </row>
    <row r="28" spans="1:23" x14ac:dyDescent="0.15">
      <c r="B28" s="217" t="s">
        <v>253</v>
      </c>
      <c r="C28" s="218" t="s">
        <v>244</v>
      </c>
      <c r="D28" s="218" t="s">
        <v>244</v>
      </c>
      <c r="E28" s="218" t="s">
        <v>244</v>
      </c>
      <c r="F28" s="218" t="s">
        <v>244</v>
      </c>
      <c r="G28" s="218"/>
      <c r="H28" s="218" t="s">
        <v>244</v>
      </c>
      <c r="I28" s="218" t="s">
        <v>244</v>
      </c>
      <c r="J28" s="218" t="s">
        <v>244</v>
      </c>
      <c r="K28" s="218" t="s">
        <v>244</v>
      </c>
      <c r="L28" s="218" t="s">
        <v>245</v>
      </c>
      <c r="M28" s="218" t="s">
        <v>244</v>
      </c>
      <c r="N28" s="218"/>
      <c r="O28" s="218" t="s">
        <v>245</v>
      </c>
      <c r="P28" s="218" t="s">
        <v>244</v>
      </c>
      <c r="Q28" s="218" t="s">
        <v>245</v>
      </c>
      <c r="R28" s="218" t="s">
        <v>244</v>
      </c>
      <c r="S28" s="219"/>
      <c r="T28" s="220">
        <f t="shared" si="2"/>
        <v>0.82352941176470584</v>
      </c>
      <c r="U28" s="221" t="str">
        <f t="shared" si="0"/>
        <v>成立</v>
      </c>
      <c r="V28" s="221">
        <f t="shared" si="3"/>
        <v>11</v>
      </c>
      <c r="W28" s="222" t="str">
        <f t="shared" si="1"/>
        <v>可決</v>
      </c>
    </row>
    <row r="29" spans="1:23" ht="14.25" thickBot="1" x14ac:dyDescent="0.2">
      <c r="B29" s="223" t="s">
        <v>254</v>
      </c>
      <c r="C29" s="115" t="s">
        <v>244</v>
      </c>
      <c r="D29" s="115" t="s">
        <v>244</v>
      </c>
      <c r="E29" s="115" t="s">
        <v>244</v>
      </c>
      <c r="F29" s="115" t="s">
        <v>244</v>
      </c>
      <c r="G29" s="115" t="s">
        <v>245</v>
      </c>
      <c r="H29" s="115" t="s">
        <v>245</v>
      </c>
      <c r="I29" s="115" t="s">
        <v>244</v>
      </c>
      <c r="J29" s="115" t="s">
        <v>244</v>
      </c>
      <c r="K29" s="115" t="s">
        <v>245</v>
      </c>
      <c r="L29" s="115" t="s">
        <v>245</v>
      </c>
      <c r="M29" s="115" t="s">
        <v>244</v>
      </c>
      <c r="N29" s="115" t="s">
        <v>245</v>
      </c>
      <c r="O29" s="115" t="s">
        <v>245</v>
      </c>
      <c r="P29" s="115" t="s">
        <v>244</v>
      </c>
      <c r="Q29" s="115" t="s">
        <v>244</v>
      </c>
      <c r="R29" s="115"/>
      <c r="S29" s="224" t="s">
        <v>244</v>
      </c>
      <c r="T29" s="225">
        <f t="shared" si="2"/>
        <v>0.94117647058823528</v>
      </c>
      <c r="U29" s="226" t="str">
        <f t="shared" si="0"/>
        <v>成立</v>
      </c>
      <c r="V29" s="226">
        <f t="shared" si="3"/>
        <v>10</v>
      </c>
      <c r="W29" s="227" t="str">
        <f t="shared" si="1"/>
        <v>可決</v>
      </c>
    </row>
    <row r="30" spans="1:23" ht="14.25" thickTop="1" x14ac:dyDescent="0.15">
      <c r="B30" s="228" t="s">
        <v>255</v>
      </c>
      <c r="C30" s="229">
        <f>COUNTA(C20:C29)/COUNTA($B$20:$B$29)</f>
        <v>0.4</v>
      </c>
      <c r="D30" s="229">
        <f t="shared" ref="D30:S30" si="4">COUNTA(D20:D29)/COUNTA($B$20:$B$29)</f>
        <v>1</v>
      </c>
      <c r="E30" s="229">
        <f t="shared" si="4"/>
        <v>1</v>
      </c>
      <c r="F30" s="229">
        <f t="shared" si="4"/>
        <v>1</v>
      </c>
      <c r="G30" s="229">
        <f t="shared" si="4"/>
        <v>0.5</v>
      </c>
      <c r="H30" s="229">
        <f t="shared" si="4"/>
        <v>1</v>
      </c>
      <c r="I30" s="229">
        <f t="shared" si="4"/>
        <v>1</v>
      </c>
      <c r="J30" s="229">
        <f t="shared" si="4"/>
        <v>0.8</v>
      </c>
      <c r="K30" s="229">
        <f t="shared" si="4"/>
        <v>1</v>
      </c>
      <c r="L30" s="229">
        <f t="shared" si="4"/>
        <v>0.9</v>
      </c>
      <c r="M30" s="229">
        <f t="shared" si="4"/>
        <v>1</v>
      </c>
      <c r="N30" s="229">
        <f t="shared" si="4"/>
        <v>0.4</v>
      </c>
      <c r="O30" s="229">
        <f t="shared" si="4"/>
        <v>0.8</v>
      </c>
      <c r="P30" s="229">
        <f t="shared" si="4"/>
        <v>1</v>
      </c>
      <c r="Q30" s="229">
        <f t="shared" si="4"/>
        <v>1</v>
      </c>
      <c r="R30" s="229">
        <f t="shared" si="4"/>
        <v>0.7</v>
      </c>
      <c r="S30" s="230">
        <f t="shared" si="4"/>
        <v>0.8</v>
      </c>
    </row>
    <row r="31" spans="1:23" ht="14.25" thickBot="1" x14ac:dyDescent="0.2">
      <c r="B31" s="231" t="s">
        <v>219</v>
      </c>
      <c r="C31" s="232" t="str">
        <f>IF(C30&lt;=$W$17,"解任","")</f>
        <v>解任</v>
      </c>
      <c r="D31" s="232" t="str">
        <f t="shared" ref="D31:S31" si="5">IF(D30&lt;=$W$17,"解任","")</f>
        <v/>
      </c>
      <c r="E31" s="232" t="str">
        <f t="shared" si="5"/>
        <v/>
      </c>
      <c r="F31" s="232" t="str">
        <f t="shared" si="5"/>
        <v/>
      </c>
      <c r="G31" s="232" t="str">
        <f t="shared" si="5"/>
        <v>解任</v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>解任</v>
      </c>
      <c r="O31" s="232" t="str">
        <f t="shared" si="5"/>
        <v/>
      </c>
      <c r="P31" s="232" t="str">
        <f t="shared" si="5"/>
        <v/>
      </c>
      <c r="Q31" s="232" t="str">
        <f t="shared" si="5"/>
        <v/>
      </c>
      <c r="R31" s="232" t="str">
        <f t="shared" si="5"/>
        <v/>
      </c>
      <c r="S31" s="233" t="str">
        <f t="shared" si="5"/>
        <v/>
      </c>
    </row>
    <row r="32" spans="1:23" x14ac:dyDescent="0.15">
      <c r="B32" s="85"/>
      <c r="C32" s="85"/>
    </row>
    <row r="33" spans="2:3" x14ac:dyDescent="0.15">
      <c r="C33" s="85"/>
    </row>
    <row r="34" spans="2:3" x14ac:dyDescent="0.15">
      <c r="C34" s="60"/>
    </row>
    <row r="35" spans="2:3" x14ac:dyDescent="0.15">
      <c r="C35" s="60"/>
    </row>
    <row r="36" spans="2:3" x14ac:dyDescent="0.15">
      <c r="B36" s="60"/>
      <c r="C36" s="60"/>
    </row>
  </sheetData>
  <mergeCells count="7">
    <mergeCell ref="B15:F17"/>
    <mergeCell ref="G15:G17"/>
    <mergeCell ref="H15:J16"/>
    <mergeCell ref="K15:V15"/>
    <mergeCell ref="K16:V16"/>
    <mergeCell ref="H17:J17"/>
    <mergeCell ref="K17:V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8"/>
  </sheetPr>
  <dimension ref="A1:N32"/>
  <sheetViews>
    <sheetView topLeftCell="A10" workbookViewId="0">
      <selection activeCell="N20" sqref="N20"/>
    </sheetView>
  </sheetViews>
  <sheetFormatPr defaultRowHeight="13.5" x14ac:dyDescent="0.15"/>
  <cols>
    <col min="1" max="1" width="2.625" customWidth="1"/>
    <col min="2" max="3" width="4.625" customWidth="1"/>
    <col min="4" max="14" width="5.625" customWidth="1"/>
  </cols>
  <sheetData>
    <row r="1" spans="1:14" x14ac:dyDescent="0.15">
      <c r="A1" s="61" t="s">
        <v>184</v>
      </c>
    </row>
    <row r="2" spans="1:14" x14ac:dyDescent="0.15">
      <c r="A2" s="61" t="s">
        <v>132</v>
      </c>
    </row>
    <row r="3" spans="1:14" x14ac:dyDescent="0.15">
      <c r="A3" s="61" t="s">
        <v>256</v>
      </c>
    </row>
    <row r="4" spans="1:14" x14ac:dyDescent="0.15">
      <c r="A4" s="61" t="s">
        <v>257</v>
      </c>
    </row>
    <row r="5" spans="1:14" x14ac:dyDescent="0.15">
      <c r="A5" s="84" t="s">
        <v>258</v>
      </c>
    </row>
    <row r="6" spans="1:14" x14ac:dyDescent="0.15">
      <c r="A6" s="85" t="s">
        <v>259</v>
      </c>
    </row>
    <row r="7" spans="1:14" x14ac:dyDescent="0.15">
      <c r="A7" s="61" t="s">
        <v>190</v>
      </c>
    </row>
    <row r="8" spans="1:14" x14ac:dyDescent="0.15">
      <c r="A8" t="s">
        <v>260</v>
      </c>
    </row>
    <row r="9" spans="1:14" x14ac:dyDescent="0.15">
      <c r="A9" t="s">
        <v>261</v>
      </c>
    </row>
    <row r="10" spans="1:14" x14ac:dyDescent="0.15">
      <c r="A10" t="s">
        <v>262</v>
      </c>
    </row>
    <row r="11" spans="1:14" x14ac:dyDescent="0.15">
      <c r="A11" s="62" t="s">
        <v>194</v>
      </c>
    </row>
    <row r="14" spans="1:14" ht="14.25" thickBot="1" x14ac:dyDescent="0.2">
      <c r="M14" s="86"/>
    </row>
    <row r="15" spans="1:14" ht="12.95" customHeight="1" x14ac:dyDescent="0.15">
      <c r="B15" s="373" t="s">
        <v>263</v>
      </c>
      <c r="C15" s="373"/>
      <c r="D15" s="373"/>
      <c r="E15" s="373"/>
      <c r="F15" s="373"/>
      <c r="G15" s="373"/>
      <c r="H15" s="373"/>
      <c r="J15" s="234" t="s">
        <v>264</v>
      </c>
      <c r="K15" s="235" t="s">
        <v>265</v>
      </c>
      <c r="L15" s="235" t="s">
        <v>266</v>
      </c>
      <c r="M15" s="235" t="s">
        <v>267</v>
      </c>
      <c r="N15" s="236" t="s">
        <v>268</v>
      </c>
    </row>
    <row r="16" spans="1:14" ht="12.95" customHeight="1" thickBot="1" x14ac:dyDescent="0.2">
      <c r="B16" s="373"/>
      <c r="C16" s="373"/>
      <c r="D16" s="373"/>
      <c r="E16" s="373"/>
      <c r="F16" s="373"/>
      <c r="G16" s="373"/>
      <c r="H16" s="373"/>
      <c r="J16" s="237" t="s">
        <v>269</v>
      </c>
      <c r="K16" s="238">
        <v>80</v>
      </c>
      <c r="L16" s="238">
        <v>60</v>
      </c>
      <c r="M16" s="238">
        <v>60</v>
      </c>
      <c r="N16" s="239">
        <v>75</v>
      </c>
    </row>
    <row r="17" spans="2:14" ht="12.95" customHeight="1" thickBot="1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2:14" ht="12.95" customHeight="1" x14ac:dyDescent="0.15">
      <c r="B18" s="368" t="s">
        <v>200</v>
      </c>
      <c r="C18" s="370" t="s">
        <v>201</v>
      </c>
      <c r="D18" s="368" t="s">
        <v>270</v>
      </c>
      <c r="E18" s="369"/>
      <c r="F18" s="369"/>
      <c r="G18" s="369"/>
      <c r="H18" s="370"/>
      <c r="I18" s="368" t="s">
        <v>264</v>
      </c>
      <c r="J18" s="369"/>
      <c r="K18" s="369"/>
      <c r="L18" s="369"/>
      <c r="M18" s="369"/>
      <c r="N18" s="370"/>
    </row>
    <row r="19" spans="2:14" ht="12.95" customHeight="1" x14ac:dyDescent="0.15">
      <c r="B19" s="374"/>
      <c r="C19" s="375"/>
      <c r="D19" s="217" t="s">
        <v>265</v>
      </c>
      <c r="E19" s="240" t="s">
        <v>266</v>
      </c>
      <c r="F19" s="240" t="s">
        <v>267</v>
      </c>
      <c r="G19" s="240" t="s">
        <v>268</v>
      </c>
      <c r="H19" s="241" t="s">
        <v>12</v>
      </c>
      <c r="I19" s="217" t="s">
        <v>265</v>
      </c>
      <c r="J19" s="240" t="s">
        <v>266</v>
      </c>
      <c r="K19" s="240" t="s">
        <v>267</v>
      </c>
      <c r="L19" s="240" t="s">
        <v>268</v>
      </c>
      <c r="M19" s="242" t="s">
        <v>271</v>
      </c>
      <c r="N19" s="219" t="s">
        <v>3</v>
      </c>
    </row>
    <row r="20" spans="2:14" ht="12.95" customHeight="1" x14ac:dyDescent="0.15">
      <c r="B20" s="243" t="s">
        <v>311</v>
      </c>
      <c r="C20" s="244" t="s">
        <v>312</v>
      </c>
      <c r="D20" s="19">
        <v>97</v>
      </c>
      <c r="E20" s="245">
        <v>98</v>
      </c>
      <c r="F20" s="245">
        <v>91</v>
      </c>
      <c r="G20" s="245">
        <v>78</v>
      </c>
      <c r="H20" s="246">
        <f>SUM(D20:G20)</f>
        <v>364</v>
      </c>
      <c r="I20" s="243" t="str">
        <f t="shared" ref="I20:L31" si="0">IF(D20&lt;K$16,"◆","")</f>
        <v/>
      </c>
      <c r="J20" s="247" t="str">
        <f t="shared" si="0"/>
        <v/>
      </c>
      <c r="K20" s="247" t="str">
        <f t="shared" si="0"/>
        <v/>
      </c>
      <c r="L20" s="247" t="str">
        <f t="shared" si="0"/>
        <v/>
      </c>
      <c r="M20" s="248" t="str">
        <f t="shared" ref="M20:M31" si="1">IF(I20&amp;J20&amp;K20&amp;L20&lt;&gt;"","◆","")</f>
        <v/>
      </c>
      <c r="N20" s="249">
        <f>RANK(H20,$H$20:$H$31,0)</f>
        <v>4</v>
      </c>
    </row>
    <row r="21" spans="2:14" ht="12.95" customHeight="1" x14ac:dyDescent="0.15">
      <c r="B21" s="250" t="s">
        <v>313</v>
      </c>
      <c r="C21" s="251" t="s">
        <v>314</v>
      </c>
      <c r="D21" s="20">
        <v>35</v>
      </c>
      <c r="E21" s="252">
        <v>16</v>
      </c>
      <c r="F21" s="252">
        <v>100</v>
      </c>
      <c r="G21" s="252">
        <v>100</v>
      </c>
      <c r="H21" s="253">
        <f t="shared" ref="H21:H31" si="2">SUM(D21:G21)</f>
        <v>251</v>
      </c>
      <c r="I21" s="250" t="str">
        <f t="shared" si="0"/>
        <v>◆</v>
      </c>
      <c r="J21" s="254" t="str">
        <f t="shared" si="0"/>
        <v>◆</v>
      </c>
      <c r="K21" s="254" t="str">
        <f t="shared" si="0"/>
        <v/>
      </c>
      <c r="L21" s="254" t="str">
        <f t="shared" si="0"/>
        <v/>
      </c>
      <c r="M21" s="255" t="str">
        <f t="shared" si="1"/>
        <v>◆</v>
      </c>
      <c r="N21" s="256">
        <f t="shared" ref="N21:N31" si="3">RANK(H21,$H$20:$H$31,0)</f>
        <v>11</v>
      </c>
    </row>
    <row r="22" spans="2:14" ht="12.95" customHeight="1" x14ac:dyDescent="0.15">
      <c r="B22" s="250" t="s">
        <v>315</v>
      </c>
      <c r="C22" s="251" t="s">
        <v>316</v>
      </c>
      <c r="D22" s="20">
        <v>100</v>
      </c>
      <c r="E22" s="252">
        <v>92</v>
      </c>
      <c r="F22" s="252">
        <v>76</v>
      </c>
      <c r="G22" s="252">
        <v>100</v>
      </c>
      <c r="H22" s="253">
        <f t="shared" si="2"/>
        <v>368</v>
      </c>
      <c r="I22" s="250" t="str">
        <f t="shared" si="0"/>
        <v/>
      </c>
      <c r="J22" s="254" t="str">
        <f t="shared" si="0"/>
        <v/>
      </c>
      <c r="K22" s="254" t="str">
        <f t="shared" si="0"/>
        <v/>
      </c>
      <c r="L22" s="254" t="str">
        <f t="shared" si="0"/>
        <v/>
      </c>
      <c r="M22" s="255" t="str">
        <f t="shared" si="1"/>
        <v/>
      </c>
      <c r="N22" s="256">
        <f t="shared" si="3"/>
        <v>3</v>
      </c>
    </row>
    <row r="23" spans="2:14" ht="12.95" customHeight="1" x14ac:dyDescent="0.15">
      <c r="B23" s="250" t="s">
        <v>317</v>
      </c>
      <c r="C23" s="251" t="s">
        <v>318</v>
      </c>
      <c r="D23" s="20">
        <v>81</v>
      </c>
      <c r="E23" s="252">
        <v>85</v>
      </c>
      <c r="F23" s="252">
        <v>99</v>
      </c>
      <c r="G23" s="252">
        <v>98</v>
      </c>
      <c r="H23" s="253">
        <f t="shared" si="2"/>
        <v>363</v>
      </c>
      <c r="I23" s="250" t="str">
        <f t="shared" si="0"/>
        <v/>
      </c>
      <c r="J23" s="254" t="str">
        <f t="shared" si="0"/>
        <v/>
      </c>
      <c r="K23" s="254" t="str">
        <f t="shared" si="0"/>
        <v/>
      </c>
      <c r="L23" s="254" t="str">
        <f t="shared" si="0"/>
        <v/>
      </c>
      <c r="M23" s="255" t="str">
        <f t="shared" si="1"/>
        <v/>
      </c>
      <c r="N23" s="256">
        <f t="shared" si="3"/>
        <v>5</v>
      </c>
    </row>
    <row r="24" spans="2:14" ht="12.95" customHeight="1" x14ac:dyDescent="0.15">
      <c r="B24" s="250" t="s">
        <v>319</v>
      </c>
      <c r="C24" s="251" t="s">
        <v>320</v>
      </c>
      <c r="D24" s="20">
        <v>90</v>
      </c>
      <c r="E24" s="252">
        <v>90</v>
      </c>
      <c r="F24" s="252">
        <v>92</v>
      </c>
      <c r="G24" s="252">
        <v>100</v>
      </c>
      <c r="H24" s="253">
        <f t="shared" si="2"/>
        <v>372</v>
      </c>
      <c r="I24" s="250" t="str">
        <f t="shared" si="0"/>
        <v/>
      </c>
      <c r="J24" s="254" t="str">
        <f t="shared" si="0"/>
        <v/>
      </c>
      <c r="K24" s="254" t="str">
        <f t="shared" si="0"/>
        <v/>
      </c>
      <c r="L24" s="254" t="str">
        <f t="shared" si="0"/>
        <v/>
      </c>
      <c r="M24" s="255" t="str">
        <f t="shared" si="1"/>
        <v/>
      </c>
      <c r="N24" s="256">
        <f t="shared" si="3"/>
        <v>2</v>
      </c>
    </row>
    <row r="25" spans="2:14" ht="12.95" customHeight="1" x14ac:dyDescent="0.15">
      <c r="B25" s="250" t="s">
        <v>321</v>
      </c>
      <c r="C25" s="251" t="s">
        <v>322</v>
      </c>
      <c r="D25" s="20">
        <v>87</v>
      </c>
      <c r="E25" s="252">
        <v>88</v>
      </c>
      <c r="F25" s="252">
        <v>75</v>
      </c>
      <c r="G25" s="252">
        <v>86</v>
      </c>
      <c r="H25" s="253">
        <f t="shared" si="2"/>
        <v>336</v>
      </c>
      <c r="I25" s="250" t="str">
        <f t="shared" si="0"/>
        <v/>
      </c>
      <c r="J25" s="254" t="str">
        <f t="shared" si="0"/>
        <v/>
      </c>
      <c r="K25" s="254" t="str">
        <f t="shared" si="0"/>
        <v/>
      </c>
      <c r="L25" s="254" t="str">
        <f t="shared" si="0"/>
        <v/>
      </c>
      <c r="M25" s="255" t="str">
        <f t="shared" si="1"/>
        <v/>
      </c>
      <c r="N25" s="256">
        <f t="shared" si="3"/>
        <v>6</v>
      </c>
    </row>
    <row r="26" spans="2:14" ht="12.95" customHeight="1" x14ac:dyDescent="0.15">
      <c r="B26" s="250" t="s">
        <v>323</v>
      </c>
      <c r="C26" s="251" t="s">
        <v>324</v>
      </c>
      <c r="D26" s="20">
        <v>100</v>
      </c>
      <c r="E26" s="252">
        <v>100</v>
      </c>
      <c r="F26" s="252">
        <v>99</v>
      </c>
      <c r="G26" s="252">
        <v>74</v>
      </c>
      <c r="H26" s="253">
        <f t="shared" si="2"/>
        <v>373</v>
      </c>
      <c r="I26" s="250" t="str">
        <f t="shared" si="0"/>
        <v/>
      </c>
      <c r="J26" s="254" t="str">
        <f t="shared" si="0"/>
        <v/>
      </c>
      <c r="K26" s="254" t="str">
        <f t="shared" si="0"/>
        <v/>
      </c>
      <c r="L26" s="254" t="str">
        <f t="shared" si="0"/>
        <v>◆</v>
      </c>
      <c r="M26" s="255" t="str">
        <f t="shared" si="1"/>
        <v>◆</v>
      </c>
      <c r="N26" s="256">
        <f t="shared" si="3"/>
        <v>1</v>
      </c>
    </row>
    <row r="27" spans="2:14" ht="12.95" customHeight="1" x14ac:dyDescent="0.15">
      <c r="B27" s="250" t="s">
        <v>325</v>
      </c>
      <c r="C27" s="251" t="s">
        <v>326</v>
      </c>
      <c r="D27" s="20">
        <v>76</v>
      </c>
      <c r="E27" s="252">
        <v>85</v>
      </c>
      <c r="F27" s="252">
        <v>95</v>
      </c>
      <c r="G27" s="252">
        <v>73</v>
      </c>
      <c r="H27" s="253">
        <f t="shared" si="2"/>
        <v>329</v>
      </c>
      <c r="I27" s="250" t="str">
        <f t="shared" si="0"/>
        <v>◆</v>
      </c>
      <c r="J27" s="254" t="str">
        <f t="shared" si="0"/>
        <v/>
      </c>
      <c r="K27" s="254" t="str">
        <f t="shared" si="0"/>
        <v/>
      </c>
      <c r="L27" s="254" t="str">
        <f t="shared" si="0"/>
        <v>◆</v>
      </c>
      <c r="M27" s="255" t="str">
        <f t="shared" si="1"/>
        <v>◆</v>
      </c>
      <c r="N27" s="256">
        <f t="shared" si="3"/>
        <v>7</v>
      </c>
    </row>
    <row r="28" spans="2:14" ht="12.95" customHeight="1" x14ac:dyDescent="0.15">
      <c r="B28" s="250" t="s">
        <v>327</v>
      </c>
      <c r="C28" s="251" t="s">
        <v>328</v>
      </c>
      <c r="D28" s="20">
        <v>78</v>
      </c>
      <c r="E28" s="252">
        <v>55</v>
      </c>
      <c r="F28" s="252">
        <v>0</v>
      </c>
      <c r="G28" s="252">
        <v>94</v>
      </c>
      <c r="H28" s="253">
        <f t="shared" si="2"/>
        <v>227</v>
      </c>
      <c r="I28" s="250" t="str">
        <f t="shared" si="0"/>
        <v>◆</v>
      </c>
      <c r="J28" s="254" t="str">
        <f t="shared" si="0"/>
        <v>◆</v>
      </c>
      <c r="K28" s="254" t="str">
        <f t="shared" si="0"/>
        <v>◆</v>
      </c>
      <c r="L28" s="254" t="str">
        <f t="shared" si="0"/>
        <v/>
      </c>
      <c r="M28" s="255" t="str">
        <f t="shared" si="1"/>
        <v>◆</v>
      </c>
      <c r="N28" s="256">
        <f t="shared" si="3"/>
        <v>12</v>
      </c>
    </row>
    <row r="29" spans="2:14" ht="12.95" customHeight="1" x14ac:dyDescent="0.15">
      <c r="B29" s="250" t="s">
        <v>329</v>
      </c>
      <c r="C29" s="251" t="s">
        <v>330</v>
      </c>
      <c r="D29" s="20">
        <v>87</v>
      </c>
      <c r="E29" s="252">
        <v>64</v>
      </c>
      <c r="F29" s="252">
        <v>60</v>
      </c>
      <c r="G29" s="252">
        <v>77</v>
      </c>
      <c r="H29" s="253">
        <f t="shared" si="2"/>
        <v>288</v>
      </c>
      <c r="I29" s="250" t="str">
        <f t="shared" si="0"/>
        <v/>
      </c>
      <c r="J29" s="254" t="str">
        <f t="shared" si="0"/>
        <v/>
      </c>
      <c r="K29" s="254" t="str">
        <f t="shared" si="0"/>
        <v/>
      </c>
      <c r="L29" s="254" t="str">
        <f t="shared" si="0"/>
        <v/>
      </c>
      <c r="M29" s="255" t="str">
        <f t="shared" si="1"/>
        <v/>
      </c>
      <c r="N29" s="256">
        <f t="shared" si="3"/>
        <v>10</v>
      </c>
    </row>
    <row r="30" spans="2:14" ht="12.95" customHeight="1" x14ac:dyDescent="0.15">
      <c r="B30" s="250" t="s">
        <v>331</v>
      </c>
      <c r="C30" s="251" t="s">
        <v>332</v>
      </c>
      <c r="D30" s="20">
        <v>83</v>
      </c>
      <c r="E30" s="252">
        <v>80</v>
      </c>
      <c r="F30" s="252">
        <v>79</v>
      </c>
      <c r="G30" s="252">
        <v>85</v>
      </c>
      <c r="H30" s="253">
        <f t="shared" si="2"/>
        <v>327</v>
      </c>
      <c r="I30" s="250" t="str">
        <f t="shared" si="0"/>
        <v/>
      </c>
      <c r="J30" s="254" t="str">
        <f t="shared" si="0"/>
        <v/>
      </c>
      <c r="K30" s="254" t="str">
        <f t="shared" si="0"/>
        <v/>
      </c>
      <c r="L30" s="254" t="str">
        <f t="shared" si="0"/>
        <v/>
      </c>
      <c r="M30" s="255" t="str">
        <f t="shared" si="1"/>
        <v/>
      </c>
      <c r="N30" s="256">
        <f t="shared" si="3"/>
        <v>8</v>
      </c>
    </row>
    <row r="31" spans="2:14" ht="12.95" customHeight="1" thickBot="1" x14ac:dyDescent="0.2">
      <c r="B31" s="257" t="s">
        <v>333</v>
      </c>
      <c r="C31" s="258" t="s">
        <v>334</v>
      </c>
      <c r="D31" s="21">
        <v>100</v>
      </c>
      <c r="E31" s="259">
        <v>96</v>
      </c>
      <c r="F31" s="259">
        <v>65</v>
      </c>
      <c r="G31" s="259">
        <v>48</v>
      </c>
      <c r="H31" s="260">
        <f t="shared" si="2"/>
        <v>309</v>
      </c>
      <c r="I31" s="261" t="str">
        <f t="shared" si="0"/>
        <v/>
      </c>
      <c r="J31" s="262" t="str">
        <f t="shared" si="0"/>
        <v/>
      </c>
      <c r="K31" s="262" t="str">
        <f t="shared" si="0"/>
        <v/>
      </c>
      <c r="L31" s="262" t="str">
        <f t="shared" si="0"/>
        <v>◆</v>
      </c>
      <c r="M31" s="263" t="str">
        <f t="shared" si="1"/>
        <v>◆</v>
      </c>
      <c r="N31" s="264">
        <f t="shared" si="3"/>
        <v>9</v>
      </c>
    </row>
    <row r="32" spans="2:14" ht="12.95" customHeight="1" thickTop="1" thickBot="1" x14ac:dyDescent="0.2">
      <c r="B32" s="371" t="s">
        <v>13</v>
      </c>
      <c r="C32" s="372"/>
      <c r="D32" s="265">
        <f>ROUND(AVERAGE(D20:D31),1)</f>
        <v>84.5</v>
      </c>
      <c r="E32" s="266">
        <f>ROUND(AVERAGE(E20:E31),1)</f>
        <v>79.099999999999994</v>
      </c>
      <c r="F32" s="266">
        <f>ROUND(AVERAGE(F20:F31),1)</f>
        <v>77.599999999999994</v>
      </c>
      <c r="G32" s="266">
        <f>ROUND(AVERAGE(G20:G31),1)</f>
        <v>84.4</v>
      </c>
      <c r="H32" s="267">
        <f>ROUND(AVERAGE(H20:H31),1)</f>
        <v>325.60000000000002</v>
      </c>
      <c r="I32" s="268"/>
      <c r="J32" s="268"/>
      <c r="K32" s="268"/>
      <c r="L32" s="268"/>
      <c r="M32" s="268"/>
      <c r="N32" s="268"/>
    </row>
  </sheetData>
  <mergeCells count="6">
    <mergeCell ref="I18:N18"/>
    <mergeCell ref="B32:C32"/>
    <mergeCell ref="B15:H16"/>
    <mergeCell ref="B18:B19"/>
    <mergeCell ref="C18:C19"/>
    <mergeCell ref="D18:H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L35"/>
  <sheetViews>
    <sheetView workbookViewId="0"/>
  </sheetViews>
  <sheetFormatPr defaultRowHeight="13.5" x14ac:dyDescent="0.15"/>
  <cols>
    <col min="1" max="1" width="2.625" customWidth="1"/>
  </cols>
  <sheetData>
    <row r="1" spans="1:12" x14ac:dyDescent="0.15">
      <c r="A1" s="61" t="s">
        <v>131</v>
      </c>
    </row>
    <row r="2" spans="1:12" x14ac:dyDescent="0.15">
      <c r="A2" s="61" t="s">
        <v>132</v>
      </c>
      <c r="B2" s="61"/>
    </row>
    <row r="3" spans="1:12" x14ac:dyDescent="0.15">
      <c r="A3" s="61" t="s">
        <v>133</v>
      </c>
      <c r="B3" s="61"/>
    </row>
    <row r="4" spans="1:12" x14ac:dyDescent="0.15">
      <c r="A4" s="61" t="s">
        <v>134</v>
      </c>
      <c r="B4" s="61"/>
    </row>
    <row r="5" spans="1:12" x14ac:dyDescent="0.15">
      <c r="A5" s="61" t="s">
        <v>135</v>
      </c>
      <c r="B5" s="61"/>
    </row>
    <row r="6" spans="1:12" x14ac:dyDescent="0.15">
      <c r="A6" s="61" t="s">
        <v>136</v>
      </c>
      <c r="B6" s="61"/>
    </row>
    <row r="7" spans="1:12" x14ac:dyDescent="0.15">
      <c r="A7" s="61" t="s">
        <v>137</v>
      </c>
      <c r="B7" s="61"/>
    </row>
    <row r="8" spans="1:12" x14ac:dyDescent="0.15">
      <c r="A8" s="61" t="s">
        <v>138</v>
      </c>
      <c r="B8" s="61"/>
    </row>
    <row r="9" spans="1:12" x14ac:dyDescent="0.15">
      <c r="A9" s="61" t="s">
        <v>139</v>
      </c>
      <c r="B9" s="62"/>
    </row>
    <row r="10" spans="1:12" x14ac:dyDescent="0.15">
      <c r="A10" s="61" t="s">
        <v>140</v>
      </c>
    </row>
    <row r="11" spans="1:12" x14ac:dyDescent="0.15">
      <c r="A11" s="61" t="s">
        <v>141</v>
      </c>
    </row>
    <row r="12" spans="1:12" x14ac:dyDescent="0.15">
      <c r="A12" s="62" t="s">
        <v>142</v>
      </c>
    </row>
    <row r="13" spans="1:12" x14ac:dyDescent="0.15">
      <c r="A13" s="61" t="s">
        <v>143</v>
      </c>
    </row>
    <row r="15" spans="1:12" x14ac:dyDescent="0.15">
      <c r="C15" t="s">
        <v>144</v>
      </c>
    </row>
    <row r="16" spans="1:12" x14ac:dyDescent="0.15">
      <c r="C16" t="s">
        <v>145</v>
      </c>
      <c r="D16" t="s">
        <v>146</v>
      </c>
      <c r="E16" t="s">
        <v>147</v>
      </c>
      <c r="F16" t="s">
        <v>148</v>
      </c>
      <c r="G16" t="s">
        <v>149</v>
      </c>
      <c r="H16" t="s">
        <v>12</v>
      </c>
      <c r="I16" t="s">
        <v>13</v>
      </c>
      <c r="J16" t="s">
        <v>14</v>
      </c>
      <c r="K16" t="s">
        <v>15</v>
      </c>
      <c r="L16" t="s">
        <v>3</v>
      </c>
    </row>
    <row r="17" spans="2:7" x14ac:dyDescent="0.15">
      <c r="B17" t="s">
        <v>150</v>
      </c>
      <c r="C17" t="s">
        <v>40</v>
      </c>
      <c r="D17">
        <v>73000</v>
      </c>
      <c r="E17">
        <v>61000</v>
      </c>
      <c r="F17">
        <v>76000</v>
      </c>
      <c r="G17">
        <v>81000</v>
      </c>
    </row>
    <row r="18" spans="2:7" x14ac:dyDescent="0.15">
      <c r="C18" t="s">
        <v>43</v>
      </c>
      <c r="D18">
        <v>43000</v>
      </c>
      <c r="E18">
        <v>105000</v>
      </c>
      <c r="F18">
        <v>43000</v>
      </c>
      <c r="G18">
        <v>50000</v>
      </c>
    </row>
    <row r="19" spans="2:7" x14ac:dyDescent="0.15">
      <c r="C19" t="s">
        <v>46</v>
      </c>
      <c r="D19">
        <v>72000</v>
      </c>
      <c r="E19">
        <v>119000</v>
      </c>
      <c r="F19">
        <v>76000</v>
      </c>
      <c r="G19">
        <v>90000</v>
      </c>
    </row>
    <row r="20" spans="2:7" x14ac:dyDescent="0.15">
      <c r="C20" t="s">
        <v>50</v>
      </c>
      <c r="D20">
        <v>94000</v>
      </c>
      <c r="E20">
        <v>118000</v>
      </c>
      <c r="F20">
        <v>123000</v>
      </c>
      <c r="G20">
        <v>78000</v>
      </c>
    </row>
    <row r="21" spans="2:7" x14ac:dyDescent="0.15">
      <c r="C21" t="s">
        <v>52</v>
      </c>
      <c r="D21">
        <v>128000</v>
      </c>
      <c r="E21">
        <v>82000</v>
      </c>
      <c r="F21">
        <v>51000</v>
      </c>
      <c r="G21">
        <v>53000</v>
      </c>
    </row>
    <row r="22" spans="2:7" x14ac:dyDescent="0.15">
      <c r="C22" t="s">
        <v>55</v>
      </c>
      <c r="D22">
        <v>127000</v>
      </c>
      <c r="E22">
        <v>39000</v>
      </c>
      <c r="F22">
        <v>59000</v>
      </c>
      <c r="G22">
        <v>118000</v>
      </c>
    </row>
    <row r="23" spans="2:7" x14ac:dyDescent="0.15">
      <c r="C23" t="s">
        <v>151</v>
      </c>
    </row>
    <row r="24" spans="2:7" x14ac:dyDescent="0.15">
      <c r="B24" t="s">
        <v>153</v>
      </c>
      <c r="C24" t="s">
        <v>58</v>
      </c>
      <c r="D24">
        <v>102000</v>
      </c>
      <c r="E24">
        <v>111000</v>
      </c>
      <c r="F24">
        <v>98000</v>
      </c>
      <c r="G24">
        <v>74000</v>
      </c>
    </row>
    <row r="25" spans="2:7" x14ac:dyDescent="0.15">
      <c r="C25" t="s">
        <v>60</v>
      </c>
      <c r="D25">
        <v>121000</v>
      </c>
      <c r="E25">
        <v>104000</v>
      </c>
      <c r="F25">
        <v>64000</v>
      </c>
      <c r="G25">
        <v>118000</v>
      </c>
    </row>
    <row r="26" spans="2:7" x14ac:dyDescent="0.15">
      <c r="C26" t="s">
        <v>63</v>
      </c>
      <c r="D26">
        <v>65000</v>
      </c>
      <c r="E26">
        <v>123000</v>
      </c>
      <c r="F26">
        <v>37000</v>
      </c>
      <c r="G26">
        <v>80000</v>
      </c>
    </row>
    <row r="27" spans="2:7" x14ac:dyDescent="0.15">
      <c r="C27" t="s">
        <v>65</v>
      </c>
      <c r="D27">
        <v>84000</v>
      </c>
      <c r="E27">
        <v>39000</v>
      </c>
      <c r="F27">
        <v>107000</v>
      </c>
      <c r="G27">
        <v>89000</v>
      </c>
    </row>
    <row r="28" spans="2:7" x14ac:dyDescent="0.15">
      <c r="C28" t="s">
        <v>67</v>
      </c>
      <c r="D28">
        <v>40000</v>
      </c>
      <c r="E28">
        <v>126000</v>
      </c>
      <c r="F28">
        <v>46000</v>
      </c>
      <c r="G28">
        <v>55000</v>
      </c>
    </row>
    <row r="29" spans="2:7" x14ac:dyDescent="0.15">
      <c r="C29" t="s">
        <v>69</v>
      </c>
      <c r="D29">
        <v>73000</v>
      </c>
      <c r="E29">
        <v>101000</v>
      </c>
      <c r="F29">
        <v>125000</v>
      </c>
      <c r="G29">
        <v>63000</v>
      </c>
    </row>
    <row r="30" spans="2:7" x14ac:dyDescent="0.15">
      <c r="C30" t="s">
        <v>151</v>
      </c>
    </row>
    <row r="31" spans="2:7" x14ac:dyDescent="0.15">
      <c r="B31" t="s">
        <v>12</v>
      </c>
    </row>
    <row r="32" spans="2:7" x14ac:dyDescent="0.15">
      <c r="B32" t="s">
        <v>13</v>
      </c>
    </row>
    <row r="33" spans="2:8" x14ac:dyDescent="0.15">
      <c r="B33" t="s">
        <v>14</v>
      </c>
    </row>
    <row r="34" spans="2:8" x14ac:dyDescent="0.15">
      <c r="B34" t="s">
        <v>15</v>
      </c>
    </row>
    <row r="35" spans="2:8" x14ac:dyDescent="0.15">
      <c r="H35" t="s">
        <v>154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O32"/>
  <sheetViews>
    <sheetView workbookViewId="0"/>
  </sheetViews>
  <sheetFormatPr defaultRowHeight="13.5" x14ac:dyDescent="0.15"/>
  <cols>
    <col min="1" max="1" width="2.625" customWidth="1"/>
    <col min="2" max="15" width="9.375" customWidth="1"/>
  </cols>
  <sheetData>
    <row r="1" spans="1:13" x14ac:dyDescent="0.15">
      <c r="A1" t="s">
        <v>131</v>
      </c>
      <c r="F1" s="63"/>
    </row>
    <row r="2" spans="1:13" x14ac:dyDescent="0.15">
      <c r="A2" s="61" t="s">
        <v>132</v>
      </c>
    </row>
    <row r="3" spans="1:13" x14ac:dyDescent="0.15">
      <c r="A3" s="61" t="s">
        <v>155</v>
      </c>
    </row>
    <row r="4" spans="1:13" x14ac:dyDescent="0.15">
      <c r="A4" t="s">
        <v>156</v>
      </c>
    </row>
    <row r="5" spans="1:13" x14ac:dyDescent="0.15">
      <c r="A5" s="61" t="s">
        <v>157</v>
      </c>
    </row>
    <row r="6" spans="1:13" x14ac:dyDescent="0.15">
      <c r="A6" s="61" t="s">
        <v>158</v>
      </c>
    </row>
    <row r="7" spans="1:13" x14ac:dyDescent="0.15">
      <c r="A7" s="61" t="s">
        <v>159</v>
      </c>
    </row>
    <row r="8" spans="1:13" x14ac:dyDescent="0.15">
      <c r="A8" s="61" t="s">
        <v>160</v>
      </c>
    </row>
    <row r="9" spans="1:13" x14ac:dyDescent="0.15">
      <c r="A9" s="61" t="s">
        <v>161</v>
      </c>
    </row>
    <row r="10" spans="1:13" x14ac:dyDescent="0.15">
      <c r="A10" s="61" t="s">
        <v>162</v>
      </c>
    </row>
    <row r="11" spans="1:13" x14ac:dyDescent="0.15">
      <c r="A11" s="61" t="s">
        <v>163</v>
      </c>
    </row>
    <row r="14" spans="1:13" x14ac:dyDescent="0.15">
      <c r="B14" t="s">
        <v>164</v>
      </c>
    </row>
    <row r="16" spans="1:13" x14ac:dyDescent="0.15">
      <c r="B16" t="s">
        <v>145</v>
      </c>
      <c r="C16" t="s">
        <v>165</v>
      </c>
      <c r="H16" t="s">
        <v>166</v>
      </c>
      <c r="M16" t="s">
        <v>167</v>
      </c>
    </row>
    <row r="17" spans="2:15" x14ac:dyDescent="0.15">
      <c r="C17" t="s">
        <v>168</v>
      </c>
      <c r="D17" t="s">
        <v>169</v>
      </c>
      <c r="E17" t="s">
        <v>170</v>
      </c>
      <c r="F17" t="s">
        <v>171</v>
      </c>
      <c r="G17" t="s">
        <v>172</v>
      </c>
      <c r="H17" t="s">
        <v>14</v>
      </c>
      <c r="I17" t="s">
        <v>13</v>
      </c>
      <c r="J17" t="s">
        <v>173</v>
      </c>
      <c r="K17" t="s">
        <v>3</v>
      </c>
      <c r="M17" t="s">
        <v>3</v>
      </c>
      <c r="N17" t="s">
        <v>174</v>
      </c>
      <c r="O17" t="s">
        <v>32</v>
      </c>
    </row>
    <row r="18" spans="2:15" x14ac:dyDescent="0.15">
      <c r="B18" t="s">
        <v>71</v>
      </c>
      <c r="C18">
        <v>10.72</v>
      </c>
      <c r="D18">
        <v>11.19</v>
      </c>
      <c r="E18">
        <v>11.39</v>
      </c>
      <c r="F18">
        <v>11.65</v>
      </c>
      <c r="G18">
        <v>11.39</v>
      </c>
      <c r="M18" t="s">
        <v>175</v>
      </c>
    </row>
    <row r="19" spans="2:15" x14ac:dyDescent="0.15">
      <c r="B19" t="s">
        <v>73</v>
      </c>
      <c r="C19">
        <v>11.21</v>
      </c>
      <c r="D19">
        <v>11.05</v>
      </c>
      <c r="G19">
        <v>11.53</v>
      </c>
      <c r="M19" t="s">
        <v>176</v>
      </c>
    </row>
    <row r="20" spans="2:15" x14ac:dyDescent="0.15">
      <c r="B20" t="s">
        <v>75</v>
      </c>
      <c r="C20">
        <v>9.9</v>
      </c>
      <c r="D20">
        <v>9.31</v>
      </c>
      <c r="E20">
        <v>9.31</v>
      </c>
      <c r="F20">
        <v>9.15</v>
      </c>
      <c r="G20">
        <v>10.56</v>
      </c>
      <c r="M20" t="s">
        <v>177</v>
      </c>
    </row>
    <row r="21" spans="2:15" x14ac:dyDescent="0.15">
      <c r="B21" t="s">
        <v>77</v>
      </c>
      <c r="C21">
        <v>11.72</v>
      </c>
      <c r="D21">
        <v>11.47</v>
      </c>
      <c r="E21">
        <v>11.7</v>
      </c>
      <c r="G21">
        <v>12.37</v>
      </c>
      <c r="M21" t="s">
        <v>178</v>
      </c>
    </row>
    <row r="22" spans="2:15" x14ac:dyDescent="0.15">
      <c r="B22" t="s">
        <v>79</v>
      </c>
      <c r="C22">
        <v>11.24</v>
      </c>
      <c r="D22">
        <v>11.16</v>
      </c>
      <c r="E22">
        <v>10.52</v>
      </c>
      <c r="F22">
        <v>10.19</v>
      </c>
      <c r="G22">
        <v>10.67</v>
      </c>
    </row>
    <row r="23" spans="2:15" x14ac:dyDescent="0.15">
      <c r="B23" t="s">
        <v>81</v>
      </c>
      <c r="C23">
        <v>10.210000000000001</v>
      </c>
      <c r="D23">
        <v>9.23</v>
      </c>
      <c r="E23">
        <v>9.08</v>
      </c>
      <c r="F23">
        <v>10.49</v>
      </c>
      <c r="G23">
        <v>9.89</v>
      </c>
      <c r="M23" t="s">
        <v>179</v>
      </c>
    </row>
    <row r="24" spans="2:15" x14ac:dyDescent="0.15">
      <c r="B24" t="s">
        <v>83</v>
      </c>
      <c r="C24">
        <v>9.35</v>
      </c>
      <c r="D24">
        <v>10.09</v>
      </c>
      <c r="E24">
        <v>10.95</v>
      </c>
      <c r="F24">
        <v>10.84</v>
      </c>
      <c r="G24">
        <v>9.49</v>
      </c>
    </row>
    <row r="25" spans="2:15" x14ac:dyDescent="0.15">
      <c r="B25" t="s">
        <v>85</v>
      </c>
      <c r="C25">
        <v>11.01</v>
      </c>
      <c r="D25">
        <v>11.81</v>
      </c>
      <c r="E25">
        <v>11.94</v>
      </c>
      <c r="F25">
        <v>11.94</v>
      </c>
      <c r="G25">
        <v>10.71</v>
      </c>
    </row>
    <row r="26" spans="2:15" x14ac:dyDescent="0.15">
      <c r="B26" t="s">
        <v>180</v>
      </c>
      <c r="D26">
        <v>12.39</v>
      </c>
      <c r="E26">
        <v>11.25</v>
      </c>
      <c r="F26">
        <v>12.94</v>
      </c>
    </row>
    <row r="27" spans="2:15" x14ac:dyDescent="0.15">
      <c r="B27" t="s">
        <v>181</v>
      </c>
      <c r="C27">
        <v>11.05</v>
      </c>
      <c r="D27">
        <v>10.38</v>
      </c>
      <c r="E27">
        <v>11.33</v>
      </c>
      <c r="F27">
        <v>11.68</v>
      </c>
      <c r="G27">
        <v>11.55</v>
      </c>
    </row>
    <row r="28" spans="2:15" x14ac:dyDescent="0.15">
      <c r="B28" t="s">
        <v>182</v>
      </c>
      <c r="C28">
        <v>10.27</v>
      </c>
      <c r="E28">
        <v>11.53</v>
      </c>
      <c r="F28">
        <v>11.11</v>
      </c>
      <c r="G28">
        <v>11.01</v>
      </c>
    </row>
    <row r="29" spans="2:15" x14ac:dyDescent="0.15">
      <c r="B29" t="s">
        <v>183</v>
      </c>
      <c r="C29">
        <v>10.65</v>
      </c>
      <c r="D29">
        <v>10.93</v>
      </c>
      <c r="E29">
        <v>10.99</v>
      </c>
      <c r="F29">
        <v>11.58</v>
      </c>
    </row>
    <row r="30" spans="2:15" x14ac:dyDescent="0.15">
      <c r="B30" t="s">
        <v>14</v>
      </c>
    </row>
    <row r="31" spans="2:15" x14ac:dyDescent="0.15">
      <c r="B31" t="s">
        <v>13</v>
      </c>
    </row>
    <row r="32" spans="2:15" x14ac:dyDescent="0.15">
      <c r="B32" t="s">
        <v>173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U30"/>
  <sheetViews>
    <sheetView workbookViewId="0"/>
  </sheetViews>
  <sheetFormatPr defaultRowHeight="13.5" x14ac:dyDescent="0.15"/>
  <cols>
    <col min="1" max="1" width="2.625" customWidth="1"/>
    <col min="3" max="21" width="6.5" customWidth="1"/>
  </cols>
  <sheetData>
    <row r="1" spans="1:20" x14ac:dyDescent="0.15">
      <c r="A1" t="s">
        <v>184</v>
      </c>
      <c r="H1" s="63"/>
      <c r="I1" s="63"/>
      <c r="J1" s="63"/>
    </row>
    <row r="2" spans="1:20" x14ac:dyDescent="0.15">
      <c r="A2" s="61" t="s">
        <v>132</v>
      </c>
    </row>
    <row r="3" spans="1:20" x14ac:dyDescent="0.15">
      <c r="A3" s="61" t="s">
        <v>185</v>
      </c>
    </row>
    <row r="4" spans="1:20" x14ac:dyDescent="0.15">
      <c r="A4" s="61" t="s">
        <v>186</v>
      </c>
    </row>
    <row r="5" spans="1:20" x14ac:dyDescent="0.15">
      <c r="A5" s="61" t="s">
        <v>187</v>
      </c>
    </row>
    <row r="6" spans="1:20" x14ac:dyDescent="0.15">
      <c r="A6" s="61" t="s">
        <v>188</v>
      </c>
    </row>
    <row r="7" spans="1:20" x14ac:dyDescent="0.15">
      <c r="A7" s="61" t="s">
        <v>189</v>
      </c>
    </row>
    <row r="8" spans="1:20" x14ac:dyDescent="0.15">
      <c r="A8" s="61" t="s">
        <v>190</v>
      </c>
    </row>
    <row r="9" spans="1:20" x14ac:dyDescent="0.15">
      <c r="A9" s="61" t="s">
        <v>191</v>
      </c>
    </row>
    <row r="10" spans="1:20" x14ac:dyDescent="0.15">
      <c r="A10" s="61" t="s">
        <v>192</v>
      </c>
    </row>
    <row r="11" spans="1:20" x14ac:dyDescent="0.15">
      <c r="A11" s="61" t="s">
        <v>193</v>
      </c>
    </row>
    <row r="12" spans="1:20" x14ac:dyDescent="0.15">
      <c r="A12" s="62" t="s">
        <v>194</v>
      </c>
    </row>
    <row r="15" spans="1:20" x14ac:dyDescent="0.15">
      <c r="B15" s="64" t="s">
        <v>195</v>
      </c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x14ac:dyDescent="0.15">
      <c r="B16" s="66" t="s">
        <v>196</v>
      </c>
      <c r="C16" s="66"/>
      <c r="D16" s="67" t="s">
        <v>197</v>
      </c>
      <c r="E16" s="68"/>
      <c r="F16" s="68"/>
      <c r="G16" s="68"/>
      <c r="H16" s="69" t="s">
        <v>198</v>
      </c>
      <c r="I16" s="68"/>
      <c r="J16" s="68"/>
      <c r="K16" s="68"/>
      <c r="L16" s="70" t="s">
        <v>199</v>
      </c>
      <c r="M16" s="71"/>
      <c r="N16" s="72"/>
      <c r="O16" s="73"/>
      <c r="P16" s="73"/>
      <c r="Q16" s="73"/>
      <c r="R16" s="73"/>
      <c r="S16" s="73"/>
    </row>
    <row r="17" spans="2:21" x14ac:dyDescent="0.15">
      <c r="B17" s="74" t="s">
        <v>200</v>
      </c>
      <c r="C17" s="74" t="s">
        <v>201</v>
      </c>
      <c r="D17" s="75" t="s">
        <v>202</v>
      </c>
      <c r="E17" s="75" t="s">
        <v>203</v>
      </c>
      <c r="F17" s="75" t="s">
        <v>204</v>
      </c>
      <c r="G17" s="75" t="s">
        <v>205</v>
      </c>
      <c r="H17" s="75" t="s">
        <v>202</v>
      </c>
      <c r="I17" s="75" t="s">
        <v>203</v>
      </c>
      <c r="J17" s="75" t="s">
        <v>204</v>
      </c>
      <c r="K17" s="75" t="s">
        <v>205</v>
      </c>
      <c r="L17" s="75" t="s">
        <v>145</v>
      </c>
      <c r="M17" s="75" t="s">
        <v>204</v>
      </c>
      <c r="N17" s="75" t="s">
        <v>205</v>
      </c>
      <c r="O17" s="73"/>
      <c r="P17" s="73"/>
      <c r="Q17" s="73"/>
      <c r="R17" s="73"/>
      <c r="S17" s="73"/>
      <c r="T17" s="73"/>
      <c r="U17" s="73"/>
    </row>
    <row r="18" spans="2:21" ht="13.5" customHeight="1" x14ac:dyDescent="0.15">
      <c r="B18" s="76"/>
      <c r="C18" s="76"/>
      <c r="D18" s="77"/>
      <c r="E18" s="77"/>
      <c r="F18" s="78"/>
      <c r="G18" s="79"/>
      <c r="H18" s="77"/>
      <c r="I18" s="77"/>
      <c r="J18" s="78"/>
      <c r="K18" s="79"/>
      <c r="L18" s="80"/>
      <c r="M18" s="78"/>
      <c r="N18" s="79"/>
      <c r="O18" s="81"/>
      <c r="P18" s="81"/>
      <c r="Q18" s="81"/>
      <c r="R18" s="81"/>
      <c r="S18" s="73"/>
    </row>
    <row r="19" spans="2:21" x14ac:dyDescent="0.15">
      <c r="B19" s="76"/>
      <c r="C19" s="76"/>
      <c r="D19" s="77"/>
      <c r="E19" s="77"/>
      <c r="F19" s="78"/>
      <c r="G19" s="79"/>
      <c r="H19" s="77"/>
      <c r="I19" s="77"/>
      <c r="J19" s="78"/>
      <c r="K19" s="79"/>
      <c r="L19" s="80"/>
      <c r="M19" s="78"/>
      <c r="N19" s="79"/>
      <c r="O19" s="81"/>
      <c r="P19" s="81"/>
      <c r="Q19" s="81"/>
      <c r="R19" s="81"/>
      <c r="S19" s="73"/>
    </row>
    <row r="20" spans="2:21" x14ac:dyDescent="0.15">
      <c r="B20" s="76"/>
      <c r="C20" s="76"/>
      <c r="D20" s="77"/>
      <c r="E20" s="77"/>
      <c r="F20" s="78"/>
      <c r="G20" s="79"/>
      <c r="H20" s="77"/>
      <c r="I20" s="77"/>
      <c r="J20" s="78"/>
      <c r="K20" s="79"/>
      <c r="L20" s="80"/>
      <c r="M20" s="78"/>
      <c r="N20" s="79"/>
      <c r="O20" s="81"/>
      <c r="P20" s="81"/>
      <c r="Q20" s="81"/>
      <c r="R20" s="81"/>
      <c r="S20" s="73"/>
    </row>
    <row r="21" spans="2:21" x14ac:dyDescent="0.15">
      <c r="B21" s="76"/>
      <c r="C21" s="76"/>
      <c r="D21" s="77"/>
      <c r="E21" s="77"/>
      <c r="F21" s="78"/>
      <c r="G21" s="79"/>
      <c r="H21" s="77"/>
      <c r="I21" s="77"/>
      <c r="J21" s="78"/>
      <c r="K21" s="79"/>
      <c r="L21" s="80"/>
      <c r="M21" s="78"/>
      <c r="N21" s="79"/>
      <c r="O21" s="81"/>
      <c r="P21" s="81"/>
      <c r="Q21" s="81"/>
      <c r="R21" s="81"/>
      <c r="S21" s="73"/>
    </row>
    <row r="22" spans="2:21" x14ac:dyDescent="0.15">
      <c r="B22" s="76"/>
      <c r="C22" s="76"/>
      <c r="D22" s="77"/>
      <c r="E22" s="77"/>
      <c r="F22" s="78"/>
      <c r="G22" s="79"/>
      <c r="H22" s="77"/>
      <c r="I22" s="77"/>
      <c r="J22" s="78"/>
      <c r="K22" s="79"/>
      <c r="L22" s="80"/>
      <c r="M22" s="78"/>
      <c r="N22" s="79"/>
      <c r="O22" s="81"/>
      <c r="P22" s="81"/>
      <c r="Q22" s="81"/>
      <c r="R22" s="81"/>
      <c r="S22" s="73"/>
    </row>
    <row r="23" spans="2:21" x14ac:dyDescent="0.15">
      <c r="B23" s="76"/>
      <c r="C23" s="76"/>
      <c r="D23" s="77"/>
      <c r="E23" s="77"/>
      <c r="F23" s="78"/>
      <c r="G23" s="79"/>
      <c r="H23" s="77"/>
      <c r="I23" s="77"/>
      <c r="J23" s="78"/>
      <c r="K23" s="79"/>
      <c r="L23" s="80"/>
      <c r="M23" s="78"/>
      <c r="N23" s="79"/>
      <c r="O23" s="81"/>
      <c r="P23" s="81"/>
      <c r="Q23" s="81"/>
      <c r="R23" s="81"/>
      <c r="S23" s="73"/>
    </row>
    <row r="24" spans="2:21" ht="13.5" customHeight="1" x14ac:dyDescent="0.15">
      <c r="B24" s="76"/>
      <c r="C24" s="76"/>
      <c r="D24" s="77"/>
      <c r="E24" s="77"/>
      <c r="F24" s="78"/>
      <c r="G24" s="79"/>
      <c r="H24" s="77"/>
      <c r="I24" s="77"/>
      <c r="J24" s="78"/>
      <c r="K24" s="79"/>
      <c r="L24" s="80"/>
      <c r="M24" s="78"/>
      <c r="N24" s="79"/>
      <c r="O24" s="81"/>
      <c r="P24" s="81"/>
      <c r="Q24" s="81"/>
      <c r="R24" s="81"/>
      <c r="S24" s="73"/>
      <c r="U24" s="82"/>
    </row>
    <row r="25" spans="2:21" x14ac:dyDescent="0.15">
      <c r="B25" s="76"/>
      <c r="C25" s="76"/>
      <c r="D25" s="77"/>
      <c r="E25" s="77"/>
      <c r="F25" s="78"/>
      <c r="G25" s="79"/>
      <c r="H25" s="77"/>
      <c r="I25" s="77"/>
      <c r="J25" s="78"/>
      <c r="K25" s="79"/>
      <c r="L25" s="80"/>
      <c r="M25" s="78"/>
      <c r="N25" s="79"/>
      <c r="O25" s="81"/>
      <c r="P25" s="81"/>
      <c r="Q25" s="81"/>
      <c r="R25" s="81"/>
      <c r="S25" s="73"/>
    </row>
    <row r="26" spans="2:21" x14ac:dyDescent="0.15">
      <c r="B26" s="76"/>
      <c r="C26" s="76"/>
      <c r="D26" s="77"/>
      <c r="E26" s="77"/>
      <c r="F26" s="78"/>
      <c r="G26" s="79"/>
      <c r="H26" s="77"/>
      <c r="I26" s="77"/>
      <c r="J26" s="78"/>
      <c r="K26" s="79"/>
      <c r="L26" s="80"/>
      <c r="M26" s="78"/>
      <c r="N26" s="79"/>
      <c r="O26" s="81"/>
      <c r="P26" s="81"/>
      <c r="Q26" s="81"/>
      <c r="R26" s="81"/>
      <c r="S26" s="73"/>
    </row>
    <row r="27" spans="2:21" x14ac:dyDescent="0.15">
      <c r="B27" s="76"/>
      <c r="C27" s="76"/>
      <c r="D27" s="77"/>
      <c r="E27" s="77"/>
      <c r="F27" s="78"/>
      <c r="G27" s="79"/>
      <c r="H27" s="77"/>
      <c r="I27" s="77"/>
      <c r="J27" s="78"/>
      <c r="K27" s="79"/>
      <c r="L27" s="80"/>
      <c r="M27" s="78"/>
      <c r="N27" s="79"/>
      <c r="O27" s="81"/>
      <c r="P27" s="81"/>
      <c r="Q27" s="81"/>
      <c r="R27" s="81"/>
      <c r="S27" s="73"/>
    </row>
    <row r="28" spans="2:21" x14ac:dyDescent="0.15">
      <c r="B28" s="76"/>
      <c r="C28" s="76"/>
      <c r="D28" s="77"/>
      <c r="E28" s="77"/>
      <c r="F28" s="78"/>
      <c r="G28" s="79"/>
      <c r="H28" s="77"/>
      <c r="I28" s="77"/>
      <c r="J28" s="78"/>
      <c r="K28" s="79"/>
      <c r="L28" s="80"/>
      <c r="M28" s="78"/>
      <c r="N28" s="79"/>
      <c r="O28" s="81"/>
      <c r="P28" s="81"/>
      <c r="Q28" s="81"/>
      <c r="R28" s="81"/>
      <c r="S28" s="73"/>
    </row>
    <row r="29" spans="2:21" x14ac:dyDescent="0.15">
      <c r="B29" s="76"/>
      <c r="C29" s="76"/>
      <c r="D29" s="77"/>
      <c r="E29" s="77"/>
      <c r="F29" s="78"/>
      <c r="G29" s="79"/>
      <c r="H29" s="77"/>
      <c r="I29" s="77"/>
      <c r="J29" s="78"/>
      <c r="K29" s="79"/>
      <c r="L29" s="80"/>
      <c r="M29" s="78"/>
      <c r="N29" s="79"/>
      <c r="O29" s="81"/>
      <c r="P29" s="81"/>
      <c r="Q29" s="81"/>
      <c r="R29" s="81"/>
      <c r="S29" s="73"/>
    </row>
    <row r="30" spans="2:21" x14ac:dyDescent="0.15">
      <c r="B30" s="83"/>
      <c r="C30" s="83"/>
      <c r="D30" s="83" t="s">
        <v>206</v>
      </c>
      <c r="E30" s="83"/>
      <c r="F30" s="80"/>
      <c r="G30" s="83"/>
      <c r="H30" s="83" t="s">
        <v>206</v>
      </c>
      <c r="I30" s="83"/>
      <c r="J30" s="80"/>
      <c r="K30" s="83"/>
      <c r="L30" s="83" t="s">
        <v>13</v>
      </c>
      <c r="M30" s="80"/>
      <c r="N30" s="8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W31"/>
  <sheetViews>
    <sheetView topLeftCell="A10" workbookViewId="0">
      <selection activeCell="X25" sqref="X25"/>
    </sheetView>
  </sheetViews>
  <sheetFormatPr defaultRowHeight="13.5" x14ac:dyDescent="0.15"/>
  <cols>
    <col min="1" max="1" width="2.625" customWidth="1"/>
    <col min="3" max="19" width="4.625" customWidth="1"/>
    <col min="20" max="23" width="5.375" customWidth="1"/>
  </cols>
  <sheetData>
    <row r="1" spans="1:23" x14ac:dyDescent="0.15">
      <c r="A1" s="61" t="s">
        <v>184</v>
      </c>
    </row>
    <row r="2" spans="1:23" x14ac:dyDescent="0.15">
      <c r="A2" s="61" t="s">
        <v>132</v>
      </c>
    </row>
    <row r="3" spans="1:23" x14ac:dyDescent="0.15">
      <c r="A3" s="61" t="s">
        <v>207</v>
      </c>
    </row>
    <row r="4" spans="1:23" x14ac:dyDescent="0.15">
      <c r="A4" s="61" t="s">
        <v>208</v>
      </c>
    </row>
    <row r="5" spans="1:23" x14ac:dyDescent="0.15">
      <c r="A5" s="84" t="s">
        <v>209</v>
      </c>
    </row>
    <row r="6" spans="1:23" x14ac:dyDescent="0.15">
      <c r="A6" s="84" t="s">
        <v>210</v>
      </c>
    </row>
    <row r="7" spans="1:23" x14ac:dyDescent="0.15">
      <c r="A7" s="84" t="s">
        <v>211</v>
      </c>
    </row>
    <row r="8" spans="1:23" x14ac:dyDescent="0.15">
      <c r="A8" s="61" t="s">
        <v>190</v>
      </c>
    </row>
    <row r="9" spans="1:23" x14ac:dyDescent="0.15">
      <c r="A9" s="61" t="s">
        <v>212</v>
      </c>
    </row>
    <row r="10" spans="1:23" x14ac:dyDescent="0.15">
      <c r="A10" s="62" t="s">
        <v>213</v>
      </c>
    </row>
    <row r="15" spans="1:23" x14ac:dyDescent="0.15">
      <c r="B15" s="61" t="s">
        <v>214</v>
      </c>
      <c r="C15" s="61"/>
      <c r="D15" s="61"/>
      <c r="E15" s="61"/>
      <c r="F15" s="61"/>
      <c r="G15" s="61" t="s">
        <v>215</v>
      </c>
      <c r="H15" s="61" t="s">
        <v>216</v>
      </c>
      <c r="I15" s="61"/>
      <c r="J15" s="61"/>
      <c r="K15" s="61" t="s">
        <v>217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>
        <v>0.8</v>
      </c>
    </row>
    <row r="16" spans="1:23" x14ac:dyDescent="0.15">
      <c r="B16" s="61"/>
      <c r="C16" s="61"/>
      <c r="D16" s="61"/>
      <c r="E16" s="61"/>
      <c r="F16" s="61"/>
      <c r="G16" s="61"/>
      <c r="H16" s="61"/>
      <c r="I16" s="61"/>
      <c r="J16" s="61"/>
      <c r="K16" s="61" t="s">
        <v>218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>
        <v>0.5</v>
      </c>
    </row>
    <row r="17" spans="2:23" x14ac:dyDescent="0.15">
      <c r="B17" s="61"/>
      <c r="C17" s="61"/>
      <c r="D17" s="61"/>
      <c r="E17" s="61"/>
      <c r="F17" s="61"/>
      <c r="G17" s="61"/>
      <c r="H17" s="61" t="s">
        <v>219</v>
      </c>
      <c r="I17" s="61"/>
      <c r="J17" s="61"/>
      <c r="K17" s="61" t="s">
        <v>220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>
        <v>0.5</v>
      </c>
    </row>
    <row r="18" spans="2:23" x14ac:dyDescent="0.1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2:23" x14ac:dyDescent="0.15">
      <c r="B19" s="61" t="s">
        <v>221</v>
      </c>
      <c r="C19" s="61" t="s">
        <v>222</v>
      </c>
      <c r="D19" s="61" t="s">
        <v>223</v>
      </c>
      <c r="E19" s="61" t="s">
        <v>224</v>
      </c>
      <c r="F19" s="61" t="s">
        <v>225</v>
      </c>
      <c r="G19" s="61" t="s">
        <v>226</v>
      </c>
      <c r="H19" s="61" t="s">
        <v>227</v>
      </c>
      <c r="I19" s="61" t="s">
        <v>228</v>
      </c>
      <c r="J19" s="61" t="s">
        <v>229</v>
      </c>
      <c r="K19" s="61" t="s">
        <v>230</v>
      </c>
      <c r="L19" s="61" t="s">
        <v>231</v>
      </c>
      <c r="M19" s="61" t="s">
        <v>232</v>
      </c>
      <c r="N19" s="61" t="s">
        <v>233</v>
      </c>
      <c r="O19" s="61" t="s">
        <v>234</v>
      </c>
      <c r="P19" s="61" t="s">
        <v>235</v>
      </c>
      <c r="Q19" s="61" t="s">
        <v>236</v>
      </c>
      <c r="R19" s="61" t="s">
        <v>237</v>
      </c>
      <c r="S19" s="61" t="s">
        <v>238</v>
      </c>
      <c r="T19" s="61" t="s">
        <v>239</v>
      </c>
      <c r="U19" s="61" t="s">
        <v>240</v>
      </c>
      <c r="V19" s="61" t="s">
        <v>241</v>
      </c>
      <c r="W19" s="61" t="s">
        <v>242</v>
      </c>
    </row>
    <row r="20" spans="2:23" x14ac:dyDescent="0.15">
      <c r="B20" s="61" t="s">
        <v>243</v>
      </c>
      <c r="C20" s="61" t="s">
        <v>244</v>
      </c>
      <c r="D20" s="61" t="s">
        <v>245</v>
      </c>
      <c r="E20" s="61" t="s">
        <v>244</v>
      </c>
      <c r="F20" s="61" t="s">
        <v>245</v>
      </c>
      <c r="G20" s="61"/>
      <c r="H20" s="61"/>
      <c r="I20" s="61"/>
      <c r="J20" s="61" t="s">
        <v>245</v>
      </c>
      <c r="K20" s="61" t="s">
        <v>244</v>
      </c>
      <c r="L20" s="61"/>
      <c r="M20" s="61"/>
      <c r="N20" s="61" t="s">
        <v>245</v>
      </c>
      <c r="O20" s="61"/>
      <c r="P20" s="61" t="s">
        <v>244</v>
      </c>
      <c r="Q20" s="61" t="s">
        <v>245</v>
      </c>
      <c r="R20" s="61"/>
      <c r="S20" s="61" t="s">
        <v>245</v>
      </c>
      <c r="T20" s="61"/>
      <c r="U20" s="61"/>
      <c r="V20">
        <f>COUNTIF(C20:S20,"○")</f>
        <v>4</v>
      </c>
      <c r="W20" s="61"/>
    </row>
    <row r="21" spans="2:23" x14ac:dyDescent="0.15">
      <c r="B21" s="61" t="s">
        <v>246</v>
      </c>
      <c r="C21" s="61"/>
      <c r="D21" s="61" t="s">
        <v>244</v>
      </c>
      <c r="E21" s="61" t="s">
        <v>244</v>
      </c>
      <c r="F21" s="61" t="s">
        <v>245</v>
      </c>
      <c r="G21" s="61"/>
      <c r="H21" s="61"/>
      <c r="I21" s="61"/>
      <c r="J21" s="61" t="s">
        <v>245</v>
      </c>
      <c r="K21" s="61" t="s">
        <v>244</v>
      </c>
      <c r="L21" s="61"/>
      <c r="M21" s="61"/>
      <c r="N21" s="61" t="s">
        <v>244</v>
      </c>
      <c r="O21" s="61"/>
      <c r="P21" s="61" t="s">
        <v>245</v>
      </c>
      <c r="Q21" s="61" t="s">
        <v>244</v>
      </c>
      <c r="R21" s="61" t="s">
        <v>245</v>
      </c>
      <c r="S21" s="61" t="s">
        <v>244</v>
      </c>
      <c r="T21" s="61"/>
      <c r="U21" s="61"/>
      <c r="V21">
        <f t="shared" ref="V21:V29" si="0">COUNTIF(C21:S21,"○")</f>
        <v>6</v>
      </c>
      <c r="W21" s="61"/>
    </row>
    <row r="22" spans="2:23" x14ac:dyDescent="0.15">
      <c r="B22" s="61" t="s">
        <v>247</v>
      </c>
      <c r="C22" s="61"/>
      <c r="D22" s="61" t="s">
        <v>245</v>
      </c>
      <c r="E22" s="61" t="s">
        <v>244</v>
      </c>
      <c r="F22" s="61" t="s">
        <v>244</v>
      </c>
      <c r="G22" s="61"/>
      <c r="H22" s="61"/>
      <c r="I22" s="61"/>
      <c r="J22" s="61" t="s">
        <v>245</v>
      </c>
      <c r="K22" s="61" t="s">
        <v>244</v>
      </c>
      <c r="L22" s="61"/>
      <c r="M22" s="61"/>
      <c r="N22" s="61"/>
      <c r="O22" s="61"/>
      <c r="P22" s="61" t="s">
        <v>245</v>
      </c>
      <c r="Q22" s="61" t="s">
        <v>245</v>
      </c>
      <c r="R22" s="61" t="s">
        <v>244</v>
      </c>
      <c r="S22" s="61"/>
      <c r="T22" s="61"/>
      <c r="U22" s="61"/>
      <c r="V22">
        <f t="shared" si="0"/>
        <v>4</v>
      </c>
      <c r="W22" s="61"/>
    </row>
    <row r="23" spans="2:23" x14ac:dyDescent="0.15">
      <c r="B23" s="61" t="s">
        <v>248</v>
      </c>
      <c r="C23" s="61" t="s">
        <v>245</v>
      </c>
      <c r="D23" s="61" t="s">
        <v>245</v>
      </c>
      <c r="E23" s="61" t="s">
        <v>245</v>
      </c>
      <c r="F23" s="61" t="s">
        <v>244</v>
      </c>
      <c r="G23" s="61"/>
      <c r="H23" s="61"/>
      <c r="I23" s="61"/>
      <c r="J23" s="61" t="s">
        <v>244</v>
      </c>
      <c r="K23" s="61" t="s">
        <v>244</v>
      </c>
      <c r="L23" s="61"/>
      <c r="M23" s="61"/>
      <c r="N23" s="61"/>
      <c r="O23" s="61"/>
      <c r="P23" s="61" t="s">
        <v>244</v>
      </c>
      <c r="Q23" s="61" t="s">
        <v>244</v>
      </c>
      <c r="R23" s="61" t="s">
        <v>244</v>
      </c>
      <c r="S23" s="61" t="s">
        <v>245</v>
      </c>
      <c r="T23" s="61"/>
      <c r="U23" s="61"/>
      <c r="V23">
        <f t="shared" si="0"/>
        <v>6</v>
      </c>
      <c r="W23" s="61"/>
    </row>
    <row r="24" spans="2:23" x14ac:dyDescent="0.15">
      <c r="B24" s="61" t="s">
        <v>249</v>
      </c>
      <c r="C24" s="61"/>
      <c r="D24" s="61" t="s">
        <v>245</v>
      </c>
      <c r="E24" s="61" t="s">
        <v>245</v>
      </c>
      <c r="F24" s="61" t="s">
        <v>245</v>
      </c>
      <c r="G24" s="61"/>
      <c r="H24" s="61"/>
      <c r="I24" s="61"/>
      <c r="J24" s="61" t="s">
        <v>245</v>
      </c>
      <c r="K24" s="61" t="s">
        <v>245</v>
      </c>
      <c r="L24" s="61"/>
      <c r="M24" s="61"/>
      <c r="N24" s="61"/>
      <c r="O24" s="61"/>
      <c r="P24" s="61" t="s">
        <v>245</v>
      </c>
      <c r="Q24" s="61" t="s">
        <v>245</v>
      </c>
      <c r="R24" s="61" t="s">
        <v>245</v>
      </c>
      <c r="S24" s="61" t="s">
        <v>244</v>
      </c>
      <c r="T24" s="61"/>
      <c r="U24" s="61"/>
      <c r="V24">
        <f t="shared" si="0"/>
        <v>1</v>
      </c>
      <c r="W24" s="61"/>
    </row>
    <row r="25" spans="2:23" x14ac:dyDescent="0.15">
      <c r="B25" s="61" t="s">
        <v>250</v>
      </c>
      <c r="C25" s="61"/>
      <c r="D25" s="61" t="s">
        <v>244</v>
      </c>
      <c r="E25" s="61" t="s">
        <v>244</v>
      </c>
      <c r="F25" s="61" t="s">
        <v>244</v>
      </c>
      <c r="G25" s="61"/>
      <c r="H25" s="61"/>
      <c r="I25" s="61"/>
      <c r="J25" s="61"/>
      <c r="K25" s="61" t="s">
        <v>244</v>
      </c>
      <c r="L25" s="61"/>
      <c r="M25" s="61"/>
      <c r="N25" s="61"/>
      <c r="O25" s="61"/>
      <c r="P25" s="61" t="s">
        <v>244</v>
      </c>
      <c r="Q25" s="61" t="s">
        <v>244</v>
      </c>
      <c r="R25" s="61" t="s">
        <v>244</v>
      </c>
      <c r="S25" s="61" t="s">
        <v>244</v>
      </c>
      <c r="T25" s="61"/>
      <c r="U25" s="61"/>
      <c r="V25">
        <f t="shared" si="0"/>
        <v>8</v>
      </c>
      <c r="W25" s="61"/>
    </row>
    <row r="26" spans="2:23" x14ac:dyDescent="0.15">
      <c r="B26" s="61" t="s">
        <v>251</v>
      </c>
      <c r="C26" s="61"/>
      <c r="D26" s="61" t="s">
        <v>244</v>
      </c>
      <c r="E26" s="61" t="s">
        <v>244</v>
      </c>
      <c r="F26" s="61" t="s">
        <v>244</v>
      </c>
      <c r="G26" s="61"/>
      <c r="H26" s="61"/>
      <c r="I26" s="61"/>
      <c r="J26" s="61" t="s">
        <v>245</v>
      </c>
      <c r="K26" s="61" t="s">
        <v>244</v>
      </c>
      <c r="L26" s="61"/>
      <c r="M26" s="61"/>
      <c r="N26" s="61" t="s">
        <v>245</v>
      </c>
      <c r="O26" s="61"/>
      <c r="P26" s="61" t="s">
        <v>244</v>
      </c>
      <c r="Q26" s="61" t="s">
        <v>245</v>
      </c>
      <c r="R26" s="61"/>
      <c r="S26" s="61" t="s">
        <v>245</v>
      </c>
      <c r="T26" s="61"/>
      <c r="U26" s="61"/>
      <c r="V26">
        <f t="shared" si="0"/>
        <v>5</v>
      </c>
      <c r="W26" s="61"/>
    </row>
    <row r="27" spans="2:23" x14ac:dyDescent="0.15">
      <c r="B27" s="61" t="s">
        <v>252</v>
      </c>
      <c r="C27" s="61"/>
      <c r="D27" s="61" t="s">
        <v>245</v>
      </c>
      <c r="E27" s="61" t="s">
        <v>244</v>
      </c>
      <c r="F27" s="61" t="s">
        <v>244</v>
      </c>
      <c r="G27" s="61"/>
      <c r="H27" s="61"/>
      <c r="I27" s="61"/>
      <c r="J27" s="61"/>
      <c r="K27" s="61" t="s">
        <v>245</v>
      </c>
      <c r="L27" s="61"/>
      <c r="M27" s="61"/>
      <c r="N27" s="61"/>
      <c r="O27" s="61"/>
      <c r="P27" s="61" t="s">
        <v>244</v>
      </c>
      <c r="Q27" s="61" t="s">
        <v>245</v>
      </c>
      <c r="R27" s="61" t="s">
        <v>244</v>
      </c>
      <c r="S27" s="61" t="s">
        <v>245</v>
      </c>
      <c r="T27" s="61"/>
      <c r="U27" s="61"/>
      <c r="V27">
        <f t="shared" si="0"/>
        <v>4</v>
      </c>
      <c r="W27" s="61"/>
    </row>
    <row r="28" spans="2:23" x14ac:dyDescent="0.15">
      <c r="B28" s="61" t="s">
        <v>253</v>
      </c>
      <c r="C28" s="61"/>
      <c r="D28" s="61"/>
      <c r="E28" s="61"/>
      <c r="F28" s="61"/>
      <c r="G28" s="61"/>
      <c r="H28" s="61"/>
      <c r="I28" s="61"/>
      <c r="J28" s="61" t="s">
        <v>244</v>
      </c>
      <c r="K28" s="61" t="s">
        <v>244</v>
      </c>
      <c r="L28" s="61"/>
      <c r="M28" s="61"/>
      <c r="N28" s="61"/>
      <c r="O28" s="61"/>
      <c r="P28" s="61" t="s">
        <v>244</v>
      </c>
      <c r="Q28" s="61" t="s">
        <v>245</v>
      </c>
      <c r="R28" s="61" t="s">
        <v>244</v>
      </c>
      <c r="S28" s="61"/>
      <c r="T28" s="61"/>
      <c r="U28" s="61"/>
      <c r="V28">
        <f t="shared" si="0"/>
        <v>4</v>
      </c>
      <c r="W28" s="61"/>
    </row>
    <row r="29" spans="2:23" x14ac:dyDescent="0.15">
      <c r="B29" s="61" t="s">
        <v>254</v>
      </c>
      <c r="C29" s="61"/>
      <c r="D29" s="61"/>
      <c r="E29" s="61"/>
      <c r="F29" s="61"/>
      <c r="G29" s="61"/>
      <c r="H29" s="61"/>
      <c r="I29" s="61"/>
      <c r="J29" s="61" t="s">
        <v>244</v>
      </c>
      <c r="K29" s="61" t="s">
        <v>245</v>
      </c>
      <c r="L29" s="61"/>
      <c r="M29" s="61"/>
      <c r="N29" s="61" t="s">
        <v>245</v>
      </c>
      <c r="O29" s="61"/>
      <c r="P29" s="61" t="s">
        <v>244</v>
      </c>
      <c r="Q29" s="61" t="s">
        <v>244</v>
      </c>
      <c r="R29" s="61"/>
      <c r="S29" s="61" t="s">
        <v>244</v>
      </c>
      <c r="T29" s="61"/>
      <c r="U29" s="61"/>
      <c r="V29">
        <f t="shared" si="0"/>
        <v>4</v>
      </c>
      <c r="W29" s="61"/>
    </row>
    <row r="30" spans="2:23" x14ac:dyDescent="0.15">
      <c r="B30" s="61" t="s">
        <v>255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2:23" x14ac:dyDescent="0.15">
      <c r="B31" s="61" t="s">
        <v>219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N32"/>
  <sheetViews>
    <sheetView workbookViewId="0"/>
  </sheetViews>
  <sheetFormatPr defaultRowHeight="13.5" x14ac:dyDescent="0.15"/>
  <cols>
    <col min="1" max="1" width="2.625" customWidth="1"/>
    <col min="2" max="14" width="6.625" customWidth="1"/>
  </cols>
  <sheetData>
    <row r="1" spans="1:14" x14ac:dyDescent="0.15">
      <c r="A1" s="61" t="s">
        <v>184</v>
      </c>
    </row>
    <row r="2" spans="1:14" x14ac:dyDescent="0.15">
      <c r="A2" s="61" t="s">
        <v>132</v>
      </c>
    </row>
    <row r="3" spans="1:14" x14ac:dyDescent="0.15">
      <c r="A3" s="61" t="s">
        <v>256</v>
      </c>
    </row>
    <row r="4" spans="1:14" x14ac:dyDescent="0.15">
      <c r="A4" s="61" t="s">
        <v>257</v>
      </c>
    </row>
    <row r="5" spans="1:14" x14ac:dyDescent="0.15">
      <c r="A5" s="84" t="s">
        <v>258</v>
      </c>
    </row>
    <row r="6" spans="1:14" x14ac:dyDescent="0.15">
      <c r="A6" s="85" t="s">
        <v>259</v>
      </c>
    </row>
    <row r="7" spans="1:14" x14ac:dyDescent="0.15">
      <c r="A7" s="61" t="s">
        <v>190</v>
      </c>
    </row>
    <row r="8" spans="1:14" x14ac:dyDescent="0.15">
      <c r="A8" t="s">
        <v>260</v>
      </c>
    </row>
    <row r="9" spans="1:14" x14ac:dyDescent="0.15">
      <c r="A9" t="s">
        <v>261</v>
      </c>
    </row>
    <row r="10" spans="1:14" x14ac:dyDescent="0.15">
      <c r="A10" t="s">
        <v>262</v>
      </c>
    </row>
    <row r="11" spans="1:14" x14ac:dyDescent="0.15">
      <c r="A11" s="62" t="s">
        <v>194</v>
      </c>
    </row>
    <row r="14" spans="1:14" x14ac:dyDescent="0.15">
      <c r="M14" s="86"/>
    </row>
    <row r="15" spans="1:14" ht="12.95" customHeight="1" x14ac:dyDescent="0.15">
      <c r="B15" s="87" t="s">
        <v>263</v>
      </c>
      <c r="C15" s="88"/>
      <c r="D15" s="88"/>
      <c r="E15" s="88"/>
      <c r="F15" s="88"/>
      <c r="G15" s="88"/>
      <c r="H15" s="89"/>
      <c r="J15" s="87" t="s">
        <v>264</v>
      </c>
      <c r="K15" s="88" t="s">
        <v>265</v>
      </c>
      <c r="L15" s="88" t="s">
        <v>266</v>
      </c>
      <c r="M15" s="88" t="s">
        <v>267</v>
      </c>
      <c r="N15" s="89" t="s">
        <v>268</v>
      </c>
    </row>
    <row r="16" spans="1:14" ht="12.95" customHeight="1" x14ac:dyDescent="0.15">
      <c r="B16" s="90"/>
      <c r="C16" s="91"/>
      <c r="D16" s="91"/>
      <c r="E16" s="91"/>
      <c r="F16" s="91"/>
      <c r="G16" s="91"/>
      <c r="H16" s="92"/>
      <c r="J16" s="90" t="s">
        <v>269</v>
      </c>
      <c r="K16" s="91">
        <v>80</v>
      </c>
      <c r="L16" s="91">
        <v>60</v>
      </c>
      <c r="M16" s="91">
        <v>60</v>
      </c>
      <c r="N16" s="92">
        <v>75</v>
      </c>
    </row>
    <row r="17" spans="2:14" ht="12.95" customHeight="1" x14ac:dyDescent="0.15"/>
    <row r="18" spans="2:14" ht="12.95" customHeight="1" x14ac:dyDescent="0.15">
      <c r="B18" s="87" t="s">
        <v>200</v>
      </c>
      <c r="C18" s="88" t="s">
        <v>201</v>
      </c>
      <c r="D18" s="88" t="s">
        <v>270</v>
      </c>
      <c r="E18" s="88"/>
      <c r="F18" s="88"/>
      <c r="G18" s="88"/>
      <c r="H18" s="88"/>
      <c r="I18" s="88" t="s">
        <v>264</v>
      </c>
      <c r="J18" s="88"/>
      <c r="K18" s="88"/>
      <c r="L18" s="88"/>
      <c r="M18" s="88"/>
      <c r="N18" s="89"/>
    </row>
    <row r="19" spans="2:14" ht="12.95" customHeight="1" x14ac:dyDescent="0.15">
      <c r="B19" s="93"/>
      <c r="C19" s="60"/>
      <c r="D19" s="60" t="s">
        <v>265</v>
      </c>
      <c r="E19" s="60" t="s">
        <v>266</v>
      </c>
      <c r="F19" s="60" t="s">
        <v>267</v>
      </c>
      <c r="G19" s="60" t="s">
        <v>268</v>
      </c>
      <c r="H19" s="60" t="s">
        <v>12</v>
      </c>
      <c r="I19" s="60" t="s">
        <v>265</v>
      </c>
      <c r="J19" s="60" t="s">
        <v>266</v>
      </c>
      <c r="K19" s="60" t="s">
        <v>267</v>
      </c>
      <c r="L19" s="60" t="s">
        <v>268</v>
      </c>
      <c r="M19" s="60" t="s">
        <v>271</v>
      </c>
      <c r="N19" s="94" t="s">
        <v>3</v>
      </c>
    </row>
    <row r="20" spans="2:14" ht="12.95" customHeight="1" x14ac:dyDescent="0.15">
      <c r="B20" s="93"/>
      <c r="C20" s="60"/>
      <c r="D20" s="60"/>
      <c r="E20" s="60"/>
      <c r="F20" s="60"/>
      <c r="G20" s="60"/>
      <c r="H20" s="95"/>
      <c r="I20" s="95"/>
      <c r="J20" s="95"/>
      <c r="K20" s="95"/>
      <c r="L20" s="95"/>
      <c r="M20" s="95"/>
      <c r="N20" s="96"/>
    </row>
    <row r="21" spans="2:14" ht="12.95" customHeight="1" x14ac:dyDescent="0.15">
      <c r="B21" s="93"/>
      <c r="C21" s="60"/>
      <c r="D21" s="60"/>
      <c r="E21" s="60"/>
      <c r="F21" s="60"/>
      <c r="G21" s="60"/>
      <c r="H21" s="95"/>
      <c r="I21" s="95"/>
      <c r="J21" s="95"/>
      <c r="K21" s="95"/>
      <c r="L21" s="95"/>
      <c r="M21" s="95"/>
      <c r="N21" s="96"/>
    </row>
    <row r="22" spans="2:14" ht="12.95" customHeight="1" x14ac:dyDescent="0.15">
      <c r="B22" s="93"/>
      <c r="C22" s="60"/>
      <c r="D22" s="60"/>
      <c r="E22" s="60"/>
      <c r="F22" s="60"/>
      <c r="G22" s="60"/>
      <c r="H22" s="95"/>
      <c r="I22" s="95"/>
      <c r="J22" s="95"/>
      <c r="K22" s="95"/>
      <c r="L22" s="95"/>
      <c r="M22" s="95"/>
      <c r="N22" s="96"/>
    </row>
    <row r="23" spans="2:14" ht="12.95" customHeight="1" x14ac:dyDescent="0.15">
      <c r="B23" s="93"/>
      <c r="C23" s="60"/>
      <c r="D23" s="60"/>
      <c r="E23" s="60"/>
      <c r="F23" s="60"/>
      <c r="G23" s="60"/>
      <c r="H23" s="95"/>
      <c r="I23" s="95"/>
      <c r="J23" s="95"/>
      <c r="K23" s="95"/>
      <c r="L23" s="95"/>
      <c r="M23" s="95"/>
      <c r="N23" s="96"/>
    </row>
    <row r="24" spans="2:14" ht="12.95" customHeight="1" x14ac:dyDescent="0.15">
      <c r="B24" s="93"/>
      <c r="C24" s="60"/>
      <c r="D24" s="60"/>
      <c r="E24" s="60"/>
      <c r="F24" s="60"/>
      <c r="G24" s="60"/>
      <c r="H24" s="95"/>
      <c r="I24" s="95"/>
      <c r="J24" s="95"/>
      <c r="K24" s="95"/>
      <c r="L24" s="95"/>
      <c r="M24" s="95"/>
      <c r="N24" s="96"/>
    </row>
    <row r="25" spans="2:14" ht="12.95" customHeight="1" x14ac:dyDescent="0.15">
      <c r="B25" s="93"/>
      <c r="C25" s="60"/>
      <c r="D25" s="60"/>
      <c r="E25" s="60"/>
      <c r="F25" s="60"/>
      <c r="G25" s="60"/>
      <c r="H25" s="95"/>
      <c r="I25" s="95"/>
      <c r="J25" s="95"/>
      <c r="K25" s="95"/>
      <c r="L25" s="95"/>
      <c r="M25" s="95"/>
      <c r="N25" s="96"/>
    </row>
    <row r="26" spans="2:14" ht="12.95" customHeight="1" x14ac:dyDescent="0.15">
      <c r="B26" s="93"/>
      <c r="C26" s="60"/>
      <c r="D26" s="60"/>
      <c r="E26" s="60"/>
      <c r="F26" s="60"/>
      <c r="G26" s="60"/>
      <c r="H26" s="95"/>
      <c r="I26" s="95"/>
      <c r="J26" s="95"/>
      <c r="K26" s="95"/>
      <c r="L26" s="95"/>
      <c r="M26" s="95"/>
      <c r="N26" s="96"/>
    </row>
    <row r="27" spans="2:14" ht="12.95" customHeight="1" x14ac:dyDescent="0.15">
      <c r="B27" s="93"/>
      <c r="C27" s="60"/>
      <c r="D27" s="60"/>
      <c r="E27" s="60"/>
      <c r="F27" s="60"/>
      <c r="G27" s="60"/>
      <c r="H27" s="95"/>
      <c r="I27" s="95"/>
      <c r="J27" s="95"/>
      <c r="K27" s="95"/>
      <c r="L27" s="95"/>
      <c r="M27" s="95"/>
      <c r="N27" s="96"/>
    </row>
    <row r="28" spans="2:14" ht="12.95" customHeight="1" x14ac:dyDescent="0.15">
      <c r="B28" s="93"/>
      <c r="C28" s="60"/>
      <c r="D28" s="60"/>
      <c r="E28" s="60"/>
      <c r="F28" s="60"/>
      <c r="G28" s="60"/>
      <c r="H28" s="95"/>
      <c r="I28" s="95"/>
      <c r="J28" s="95"/>
      <c r="K28" s="95"/>
      <c r="L28" s="95"/>
      <c r="M28" s="95"/>
      <c r="N28" s="96"/>
    </row>
    <row r="29" spans="2:14" ht="12.95" customHeight="1" x14ac:dyDescent="0.15">
      <c r="B29" s="93"/>
      <c r="C29" s="60"/>
      <c r="D29" s="60"/>
      <c r="E29" s="60"/>
      <c r="F29" s="60"/>
      <c r="G29" s="60"/>
      <c r="H29" s="95"/>
      <c r="I29" s="95"/>
      <c r="J29" s="95"/>
      <c r="K29" s="95"/>
      <c r="L29" s="95"/>
      <c r="M29" s="95"/>
      <c r="N29" s="96"/>
    </row>
    <row r="30" spans="2:14" ht="12.95" customHeight="1" x14ac:dyDescent="0.15">
      <c r="B30" s="93"/>
      <c r="C30" s="60"/>
      <c r="D30" s="60"/>
      <c r="E30" s="60"/>
      <c r="F30" s="60"/>
      <c r="G30" s="60"/>
      <c r="H30" s="95"/>
      <c r="I30" s="95"/>
      <c r="J30" s="95"/>
      <c r="K30" s="95"/>
      <c r="L30" s="95"/>
      <c r="M30" s="95"/>
      <c r="N30" s="96"/>
    </row>
    <row r="31" spans="2:14" ht="12.95" customHeight="1" x14ac:dyDescent="0.15">
      <c r="B31" s="90"/>
      <c r="C31" s="91"/>
      <c r="D31" s="91"/>
      <c r="E31" s="91"/>
      <c r="F31" s="91"/>
      <c r="G31" s="91"/>
      <c r="H31" s="97"/>
      <c r="I31" s="97"/>
      <c r="J31" s="97"/>
      <c r="K31" s="97"/>
      <c r="L31" s="97"/>
      <c r="M31" s="97"/>
      <c r="N31" s="98"/>
    </row>
    <row r="32" spans="2:14" ht="12.95" customHeight="1" x14ac:dyDescent="0.15">
      <c r="B32" s="99" t="s">
        <v>13</v>
      </c>
      <c r="C32" s="100"/>
      <c r="D32" s="100"/>
      <c r="E32" s="100"/>
      <c r="F32" s="100"/>
      <c r="G32" s="100"/>
      <c r="H32" s="101"/>
      <c r="I32" s="102"/>
      <c r="J32" s="102"/>
      <c r="K32" s="102"/>
      <c r="L32" s="102"/>
      <c r="M32" s="102"/>
      <c r="N32" s="10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8"/>
  </sheetPr>
  <dimension ref="A1:L35"/>
  <sheetViews>
    <sheetView topLeftCell="A13" workbookViewId="0">
      <selection activeCell="U61" sqref="U61"/>
    </sheetView>
  </sheetViews>
  <sheetFormatPr defaultRowHeight="13.5" x14ac:dyDescent="0.15"/>
  <cols>
    <col min="1" max="1" width="2.625" customWidth="1"/>
    <col min="2" max="2" width="3.625" customWidth="1"/>
    <col min="3" max="3" width="8.5" bestFit="1" customWidth="1"/>
    <col min="4" max="5" width="8.375" bestFit="1" customWidth="1"/>
    <col min="6" max="7" width="7.125" bestFit="1" customWidth="1"/>
    <col min="8" max="8" width="10.5" bestFit="1" customWidth="1"/>
    <col min="9" max="10" width="8.375" bestFit="1" customWidth="1"/>
    <col min="11" max="11" width="7.125" bestFit="1" customWidth="1"/>
    <col min="12" max="12" width="4.75" bestFit="1" customWidth="1"/>
  </cols>
  <sheetData>
    <row r="1" spans="1:12" x14ac:dyDescent="0.15">
      <c r="A1" s="61" t="s">
        <v>131</v>
      </c>
    </row>
    <row r="2" spans="1:12" x14ac:dyDescent="0.15">
      <c r="A2" s="61" t="s">
        <v>132</v>
      </c>
      <c r="B2" s="61"/>
    </row>
    <row r="3" spans="1:12" x14ac:dyDescent="0.15">
      <c r="A3" s="61" t="s">
        <v>133</v>
      </c>
      <c r="B3" s="61"/>
    </row>
    <row r="4" spans="1:12" x14ac:dyDescent="0.15">
      <c r="A4" s="61" t="s">
        <v>134</v>
      </c>
      <c r="B4" s="61"/>
    </row>
    <row r="5" spans="1:12" x14ac:dyDescent="0.15">
      <c r="A5" s="61" t="s">
        <v>135</v>
      </c>
      <c r="B5" s="61"/>
    </row>
    <row r="6" spans="1:12" x14ac:dyDescent="0.15">
      <c r="A6" s="61" t="s">
        <v>136</v>
      </c>
      <c r="B6" s="61"/>
    </row>
    <row r="7" spans="1:12" x14ac:dyDescent="0.15">
      <c r="A7" s="61" t="s">
        <v>137</v>
      </c>
      <c r="B7" s="61"/>
    </row>
    <row r="8" spans="1:12" x14ac:dyDescent="0.15">
      <c r="A8" s="61" t="s">
        <v>138</v>
      </c>
      <c r="B8" s="62"/>
    </row>
    <row r="9" spans="1:12" x14ac:dyDescent="0.15">
      <c r="A9" s="61" t="s">
        <v>139</v>
      </c>
    </row>
    <row r="10" spans="1:12" x14ac:dyDescent="0.15">
      <c r="A10" s="61" t="s">
        <v>140</v>
      </c>
    </row>
    <row r="11" spans="1:12" x14ac:dyDescent="0.15">
      <c r="A11" s="61" t="s">
        <v>141</v>
      </c>
    </row>
    <row r="12" spans="1:12" x14ac:dyDescent="0.15">
      <c r="A12" s="62" t="s">
        <v>142</v>
      </c>
    </row>
    <row r="13" spans="1:12" x14ac:dyDescent="0.15">
      <c r="A13" s="61" t="s">
        <v>143</v>
      </c>
      <c r="B13" s="61"/>
    </row>
    <row r="14" spans="1:12" ht="14.25" thickBot="1" x14ac:dyDescent="0.2"/>
    <row r="15" spans="1:12" ht="35.1" customHeight="1" thickBot="1" x14ac:dyDescent="0.2">
      <c r="B15" s="303" t="s">
        <v>144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5"/>
    </row>
    <row r="16" spans="1:12" ht="12" customHeight="1" x14ac:dyDescent="0.15">
      <c r="B16" s="103"/>
      <c r="C16" s="104" t="s">
        <v>145</v>
      </c>
      <c r="D16" s="104" t="s">
        <v>146</v>
      </c>
      <c r="E16" s="104" t="s">
        <v>147</v>
      </c>
      <c r="F16" s="104" t="s">
        <v>148</v>
      </c>
      <c r="G16" s="104" t="s">
        <v>149</v>
      </c>
      <c r="H16" s="104" t="s">
        <v>12</v>
      </c>
      <c r="I16" s="104" t="s">
        <v>13</v>
      </c>
      <c r="J16" s="104" t="s">
        <v>14</v>
      </c>
      <c r="K16" s="104" t="s">
        <v>15</v>
      </c>
      <c r="L16" s="105" t="s">
        <v>3</v>
      </c>
    </row>
    <row r="17" spans="2:12" ht="12" customHeight="1" x14ac:dyDescent="0.15">
      <c r="B17" s="306" t="s">
        <v>272</v>
      </c>
      <c r="C17" s="106" t="s">
        <v>40</v>
      </c>
      <c r="D17" s="107">
        <v>73000</v>
      </c>
      <c r="E17" s="107">
        <v>61000</v>
      </c>
      <c r="F17" s="107">
        <v>76000</v>
      </c>
      <c r="G17" s="107">
        <v>81000</v>
      </c>
      <c r="H17" s="107">
        <f t="shared" ref="H17:H22" si="0">SUM(D17:G17)</f>
        <v>291000</v>
      </c>
      <c r="I17" s="107">
        <f t="shared" ref="I17:I22" si="1">AVERAGE(D17:G17)</f>
        <v>72750</v>
      </c>
      <c r="J17" s="107">
        <f t="shared" ref="J17:J22" si="2">MAX(D17:G17)</f>
        <v>81000</v>
      </c>
      <c r="K17" s="107">
        <f t="shared" ref="K17:K22" si="3">MIN(D17:G17)</f>
        <v>61000</v>
      </c>
      <c r="L17" s="108">
        <f>RANK(H17,($H$17:$H$22,$H$24:$H$29),0)</f>
        <v>10</v>
      </c>
    </row>
    <row r="18" spans="2:12" ht="12" customHeight="1" x14ac:dyDescent="0.15">
      <c r="B18" s="306"/>
      <c r="C18" s="109" t="s">
        <v>43</v>
      </c>
      <c r="D18" s="110">
        <v>43000</v>
      </c>
      <c r="E18" s="110">
        <v>105000</v>
      </c>
      <c r="F18" s="110">
        <v>43000</v>
      </c>
      <c r="G18" s="110">
        <v>50000</v>
      </c>
      <c r="H18" s="110">
        <f t="shared" si="0"/>
        <v>241000</v>
      </c>
      <c r="I18" s="110">
        <f t="shared" si="1"/>
        <v>60250</v>
      </c>
      <c r="J18" s="110">
        <f t="shared" si="2"/>
        <v>105000</v>
      </c>
      <c r="K18" s="110">
        <f t="shared" si="3"/>
        <v>43000</v>
      </c>
      <c r="L18" s="111">
        <f>RANK(H18,($H$17:$H$22,$H$24:$H$29),0)</f>
        <v>12</v>
      </c>
    </row>
    <row r="19" spans="2:12" ht="12" customHeight="1" x14ac:dyDescent="0.15">
      <c r="B19" s="306"/>
      <c r="C19" s="109" t="s">
        <v>46</v>
      </c>
      <c r="D19" s="110">
        <v>72000</v>
      </c>
      <c r="E19" s="110">
        <v>119000</v>
      </c>
      <c r="F19" s="110">
        <v>76000</v>
      </c>
      <c r="G19" s="110">
        <v>90000</v>
      </c>
      <c r="H19" s="110">
        <f t="shared" si="0"/>
        <v>357000</v>
      </c>
      <c r="I19" s="110">
        <f t="shared" si="1"/>
        <v>89250</v>
      </c>
      <c r="J19" s="110">
        <f t="shared" si="2"/>
        <v>119000</v>
      </c>
      <c r="K19" s="110">
        <f t="shared" si="3"/>
        <v>72000</v>
      </c>
      <c r="L19" s="111">
        <f>RANK(H19,($H$17:$H$22,$H$24:$H$29),0)</f>
        <v>5</v>
      </c>
    </row>
    <row r="20" spans="2:12" ht="12" customHeight="1" x14ac:dyDescent="0.15">
      <c r="B20" s="306"/>
      <c r="C20" s="109" t="s">
        <v>50</v>
      </c>
      <c r="D20" s="110">
        <v>94000</v>
      </c>
      <c r="E20" s="110">
        <v>118000</v>
      </c>
      <c r="F20" s="110">
        <v>123000</v>
      </c>
      <c r="G20" s="110">
        <v>78000</v>
      </c>
      <c r="H20" s="110">
        <f t="shared" si="0"/>
        <v>413000</v>
      </c>
      <c r="I20" s="110">
        <f t="shared" si="1"/>
        <v>103250</v>
      </c>
      <c r="J20" s="110">
        <f t="shared" si="2"/>
        <v>123000</v>
      </c>
      <c r="K20" s="110">
        <f t="shared" si="3"/>
        <v>78000</v>
      </c>
      <c r="L20" s="111">
        <f>RANK(H20,($H$17:$H$22,$H$24:$H$29),0)</f>
        <v>1</v>
      </c>
    </row>
    <row r="21" spans="2:12" ht="12" customHeight="1" x14ac:dyDescent="0.15">
      <c r="B21" s="306"/>
      <c r="C21" s="109" t="s">
        <v>52</v>
      </c>
      <c r="D21" s="110">
        <v>128000</v>
      </c>
      <c r="E21" s="110">
        <v>82000</v>
      </c>
      <c r="F21" s="110">
        <v>51000</v>
      </c>
      <c r="G21" s="110">
        <v>53000</v>
      </c>
      <c r="H21" s="110">
        <f t="shared" si="0"/>
        <v>314000</v>
      </c>
      <c r="I21" s="110">
        <f t="shared" si="1"/>
        <v>78500</v>
      </c>
      <c r="J21" s="110">
        <f t="shared" si="2"/>
        <v>128000</v>
      </c>
      <c r="K21" s="110">
        <f t="shared" si="3"/>
        <v>51000</v>
      </c>
      <c r="L21" s="111">
        <f>RANK(H21,($H$17:$H$22,$H$24:$H$29),0)</f>
        <v>8</v>
      </c>
    </row>
    <row r="22" spans="2:12" ht="12" customHeight="1" x14ac:dyDescent="0.15">
      <c r="B22" s="306"/>
      <c r="C22" s="112" t="s">
        <v>55</v>
      </c>
      <c r="D22" s="113">
        <v>127000</v>
      </c>
      <c r="E22" s="113">
        <v>39000</v>
      </c>
      <c r="F22" s="113">
        <v>59000</v>
      </c>
      <c r="G22" s="113">
        <v>118000</v>
      </c>
      <c r="H22" s="113">
        <f t="shared" si="0"/>
        <v>343000</v>
      </c>
      <c r="I22" s="113">
        <f t="shared" si="1"/>
        <v>85750</v>
      </c>
      <c r="J22" s="113">
        <f t="shared" si="2"/>
        <v>127000</v>
      </c>
      <c r="K22" s="113">
        <f t="shared" si="3"/>
        <v>39000</v>
      </c>
      <c r="L22" s="114">
        <f>RANK(H22,($H$17:$H$22,$H$24:$H$29),0)</f>
        <v>6</v>
      </c>
    </row>
    <row r="23" spans="2:12" ht="12" customHeight="1" thickBot="1" x14ac:dyDescent="0.2">
      <c r="B23" s="307"/>
      <c r="C23" s="115" t="s">
        <v>151</v>
      </c>
      <c r="D23" s="116">
        <f>SUM(D17:D22)</f>
        <v>537000</v>
      </c>
      <c r="E23" s="116">
        <f>SUM(E17:E22)</f>
        <v>524000</v>
      </c>
      <c r="F23" s="116">
        <f>SUM(F17:F22)</f>
        <v>428000</v>
      </c>
      <c r="G23" s="116">
        <f>SUM(G17:G22)</f>
        <v>470000</v>
      </c>
      <c r="H23" s="116">
        <f>SUM(H17:H22)</f>
        <v>1959000</v>
      </c>
      <c r="I23" s="116">
        <f>AVERAGE(I17:I22)</f>
        <v>81625</v>
      </c>
      <c r="J23" s="116">
        <f>MAX(J17:J22)</f>
        <v>128000</v>
      </c>
      <c r="K23" s="116">
        <f>MIN(K17:K22)</f>
        <v>39000</v>
      </c>
      <c r="L23" s="117"/>
    </row>
    <row r="24" spans="2:12" ht="12" customHeight="1" thickTop="1" x14ac:dyDescent="0.15">
      <c r="B24" s="308" t="s">
        <v>152</v>
      </c>
      <c r="C24" s="118" t="s">
        <v>58</v>
      </c>
      <c r="D24" s="119">
        <v>102000</v>
      </c>
      <c r="E24" s="119">
        <v>111000</v>
      </c>
      <c r="F24" s="119">
        <v>98000</v>
      </c>
      <c r="G24" s="119">
        <v>74000</v>
      </c>
      <c r="H24" s="119">
        <f t="shared" ref="H24:H29" si="4">SUM(D24:G24)</f>
        <v>385000</v>
      </c>
      <c r="I24" s="119">
        <f t="shared" ref="I24:I29" si="5">AVERAGE(D24:G24)</f>
        <v>96250</v>
      </c>
      <c r="J24" s="119">
        <f t="shared" ref="J24:J29" si="6">MAX(D24:G24)</f>
        <v>111000</v>
      </c>
      <c r="K24" s="119">
        <f t="shared" ref="K24:K29" si="7">MIN(D24:G24)</f>
        <v>74000</v>
      </c>
      <c r="L24" s="120">
        <f>RANK(H24,($H$17:$H$22,$H$24:$H$29),0)</f>
        <v>3</v>
      </c>
    </row>
    <row r="25" spans="2:12" ht="12" customHeight="1" x14ac:dyDescent="0.15">
      <c r="B25" s="306"/>
      <c r="C25" s="109" t="s">
        <v>60</v>
      </c>
      <c r="D25" s="110">
        <v>121000</v>
      </c>
      <c r="E25" s="110">
        <v>104000</v>
      </c>
      <c r="F25" s="110">
        <v>64000</v>
      </c>
      <c r="G25" s="110">
        <v>118000</v>
      </c>
      <c r="H25" s="110">
        <f t="shared" si="4"/>
        <v>407000</v>
      </c>
      <c r="I25" s="110">
        <f t="shared" si="5"/>
        <v>101750</v>
      </c>
      <c r="J25" s="110">
        <f t="shared" si="6"/>
        <v>121000</v>
      </c>
      <c r="K25" s="110">
        <f t="shared" si="7"/>
        <v>64000</v>
      </c>
      <c r="L25" s="111">
        <f>RANK(H25,($H$17:$H$22,$H$24:$H$29),0)</f>
        <v>2</v>
      </c>
    </row>
    <row r="26" spans="2:12" ht="12" customHeight="1" x14ac:dyDescent="0.15">
      <c r="B26" s="306"/>
      <c r="C26" s="109" t="s">
        <v>63</v>
      </c>
      <c r="D26" s="110">
        <v>65000</v>
      </c>
      <c r="E26" s="110">
        <v>123000</v>
      </c>
      <c r="F26" s="110">
        <v>37000</v>
      </c>
      <c r="G26" s="110">
        <v>80000</v>
      </c>
      <c r="H26" s="110">
        <f t="shared" si="4"/>
        <v>305000</v>
      </c>
      <c r="I26" s="110">
        <f t="shared" si="5"/>
        <v>76250</v>
      </c>
      <c r="J26" s="110">
        <f t="shared" si="6"/>
        <v>123000</v>
      </c>
      <c r="K26" s="110">
        <f t="shared" si="7"/>
        <v>37000</v>
      </c>
      <c r="L26" s="111">
        <f>RANK(H26,($H$17:$H$22,$H$24:$H$29),0)</f>
        <v>9</v>
      </c>
    </row>
    <row r="27" spans="2:12" ht="12" customHeight="1" x14ac:dyDescent="0.15">
      <c r="B27" s="306"/>
      <c r="C27" s="109" t="s">
        <v>65</v>
      </c>
      <c r="D27" s="110">
        <v>84000</v>
      </c>
      <c r="E27" s="110">
        <v>39000</v>
      </c>
      <c r="F27" s="110">
        <v>107000</v>
      </c>
      <c r="G27" s="110">
        <v>89000</v>
      </c>
      <c r="H27" s="110">
        <f t="shared" si="4"/>
        <v>319000</v>
      </c>
      <c r="I27" s="110">
        <f t="shared" si="5"/>
        <v>79750</v>
      </c>
      <c r="J27" s="110">
        <f t="shared" si="6"/>
        <v>107000</v>
      </c>
      <c r="K27" s="110">
        <f t="shared" si="7"/>
        <v>39000</v>
      </c>
      <c r="L27" s="111">
        <f>RANK(H27,($H$17:$H$22,$H$24:$H$29),0)</f>
        <v>7</v>
      </c>
    </row>
    <row r="28" spans="2:12" ht="12" customHeight="1" x14ac:dyDescent="0.15">
      <c r="B28" s="306"/>
      <c r="C28" s="109" t="s">
        <v>67</v>
      </c>
      <c r="D28" s="110">
        <v>40000</v>
      </c>
      <c r="E28" s="110">
        <v>126000</v>
      </c>
      <c r="F28" s="110">
        <v>46000</v>
      </c>
      <c r="G28" s="110">
        <v>55000</v>
      </c>
      <c r="H28" s="110">
        <f t="shared" si="4"/>
        <v>267000</v>
      </c>
      <c r="I28" s="110">
        <f t="shared" si="5"/>
        <v>66750</v>
      </c>
      <c r="J28" s="110">
        <f t="shared" si="6"/>
        <v>126000</v>
      </c>
      <c r="K28" s="110">
        <f t="shared" si="7"/>
        <v>40000</v>
      </c>
      <c r="L28" s="111">
        <f>RANK(H28,($H$17:$H$22,$H$24:$H$29),0)</f>
        <v>11</v>
      </c>
    </row>
    <row r="29" spans="2:12" ht="12" customHeight="1" x14ac:dyDescent="0.15">
      <c r="B29" s="306"/>
      <c r="C29" s="112" t="s">
        <v>69</v>
      </c>
      <c r="D29" s="113">
        <v>73000</v>
      </c>
      <c r="E29" s="113">
        <v>101000</v>
      </c>
      <c r="F29" s="113">
        <v>125000</v>
      </c>
      <c r="G29" s="113">
        <v>63000</v>
      </c>
      <c r="H29" s="113">
        <f t="shared" si="4"/>
        <v>362000</v>
      </c>
      <c r="I29" s="113">
        <f t="shared" si="5"/>
        <v>90500</v>
      </c>
      <c r="J29" s="113">
        <f t="shared" si="6"/>
        <v>125000</v>
      </c>
      <c r="K29" s="113">
        <f t="shared" si="7"/>
        <v>63000</v>
      </c>
      <c r="L29" s="114">
        <f>RANK(H29,($H$17:$H$22,$H$24:$H$29),0)</f>
        <v>4</v>
      </c>
    </row>
    <row r="30" spans="2:12" ht="12" customHeight="1" thickBot="1" x14ac:dyDescent="0.2">
      <c r="B30" s="307"/>
      <c r="C30" s="115" t="s">
        <v>151</v>
      </c>
      <c r="D30" s="116">
        <f>SUM(D24:D29)</f>
        <v>485000</v>
      </c>
      <c r="E30" s="116">
        <f>SUM(E24:E29)</f>
        <v>604000</v>
      </c>
      <c r="F30" s="116">
        <f>SUM(F24:F29)</f>
        <v>477000</v>
      </c>
      <c r="G30" s="116">
        <f>SUM(G24:G29)</f>
        <v>479000</v>
      </c>
      <c r="H30" s="116">
        <f>SUM(H24:H29)</f>
        <v>2045000</v>
      </c>
      <c r="I30" s="116">
        <f>AVERAGE(I24:I29)</f>
        <v>85208.333333333328</v>
      </c>
      <c r="J30" s="116">
        <f>MAX(J24:J29)</f>
        <v>126000</v>
      </c>
      <c r="K30" s="116">
        <f>MIN(K24:K29)</f>
        <v>37000</v>
      </c>
      <c r="L30" s="309"/>
    </row>
    <row r="31" spans="2:12" ht="12" customHeight="1" thickTop="1" x14ac:dyDescent="0.15">
      <c r="B31" s="311" t="s">
        <v>12</v>
      </c>
      <c r="C31" s="312"/>
      <c r="D31" s="121">
        <f>SUM(D17:D22,D24:D29)</f>
        <v>1022000</v>
      </c>
      <c r="E31" s="121">
        <f t="shared" ref="E31:K31" si="8">SUM(E17:E22,E24:E29)</f>
        <v>1128000</v>
      </c>
      <c r="F31" s="121">
        <f t="shared" si="8"/>
        <v>905000</v>
      </c>
      <c r="G31" s="121">
        <f t="shared" si="8"/>
        <v>949000</v>
      </c>
      <c r="H31" s="121">
        <f t="shared" si="8"/>
        <v>4004000</v>
      </c>
      <c r="I31" s="121">
        <f t="shared" si="8"/>
        <v>1001000</v>
      </c>
      <c r="J31" s="121">
        <f t="shared" si="8"/>
        <v>1396000</v>
      </c>
      <c r="K31" s="121">
        <f t="shared" si="8"/>
        <v>661000</v>
      </c>
      <c r="L31" s="309"/>
    </row>
    <row r="32" spans="2:12" ht="12" customHeight="1" x14ac:dyDescent="0.15">
      <c r="B32" s="313" t="s">
        <v>13</v>
      </c>
      <c r="C32" s="314"/>
      <c r="D32" s="122">
        <f t="shared" ref="D32:K32" si="9">AVERAGE(D17:D22,D24:D29)</f>
        <v>85166.666666666672</v>
      </c>
      <c r="E32" s="122">
        <f t="shared" si="9"/>
        <v>94000</v>
      </c>
      <c r="F32" s="122">
        <f t="shared" si="9"/>
        <v>75416.666666666672</v>
      </c>
      <c r="G32" s="122">
        <f t="shared" si="9"/>
        <v>79083.333333333328</v>
      </c>
      <c r="H32" s="122">
        <f t="shared" si="9"/>
        <v>333666.66666666669</v>
      </c>
      <c r="I32" s="122">
        <f t="shared" si="9"/>
        <v>83416.666666666672</v>
      </c>
      <c r="J32" s="122">
        <f t="shared" si="9"/>
        <v>116333.33333333333</v>
      </c>
      <c r="K32" s="122">
        <f t="shared" si="9"/>
        <v>55083.333333333336</v>
      </c>
      <c r="L32" s="309"/>
    </row>
    <row r="33" spans="2:12" ht="12" customHeight="1" x14ac:dyDescent="0.15">
      <c r="B33" s="313" t="s">
        <v>14</v>
      </c>
      <c r="C33" s="314"/>
      <c r="D33" s="122">
        <f t="shared" ref="D33:K33" si="10">MAX(D17:D22,D24:D29)</f>
        <v>128000</v>
      </c>
      <c r="E33" s="122">
        <f t="shared" si="10"/>
        <v>126000</v>
      </c>
      <c r="F33" s="122">
        <f t="shared" si="10"/>
        <v>125000</v>
      </c>
      <c r="G33" s="122">
        <f t="shared" si="10"/>
        <v>118000</v>
      </c>
      <c r="H33" s="122">
        <f t="shared" si="10"/>
        <v>413000</v>
      </c>
      <c r="I33" s="122">
        <f t="shared" si="10"/>
        <v>103250</v>
      </c>
      <c r="J33" s="122">
        <f t="shared" si="10"/>
        <v>128000</v>
      </c>
      <c r="K33" s="122">
        <f t="shared" si="10"/>
        <v>78000</v>
      </c>
      <c r="L33" s="309"/>
    </row>
    <row r="34" spans="2:12" ht="12" customHeight="1" thickBot="1" x14ac:dyDescent="0.2">
      <c r="B34" s="315" t="s">
        <v>15</v>
      </c>
      <c r="C34" s="316"/>
      <c r="D34" s="123">
        <f>MIN(D17:D22,D24:D29)</f>
        <v>40000</v>
      </c>
      <c r="E34" s="123">
        <f t="shared" ref="E34:K34" si="11">MIN(E17:E22,E24:E29)</f>
        <v>39000</v>
      </c>
      <c r="F34" s="123">
        <f t="shared" si="11"/>
        <v>37000</v>
      </c>
      <c r="G34" s="123">
        <f t="shared" si="11"/>
        <v>50000</v>
      </c>
      <c r="H34" s="123">
        <f t="shared" si="11"/>
        <v>241000</v>
      </c>
      <c r="I34" s="123">
        <f t="shared" si="11"/>
        <v>60250</v>
      </c>
      <c r="J34" s="123">
        <f t="shared" si="11"/>
        <v>81000</v>
      </c>
      <c r="K34" s="123">
        <f t="shared" si="11"/>
        <v>37000</v>
      </c>
      <c r="L34" s="310"/>
    </row>
    <row r="35" spans="2:12" x14ac:dyDescent="0.15">
      <c r="B35" s="59"/>
      <c r="C35" s="59"/>
      <c r="D35" s="59"/>
      <c r="E35" s="59"/>
      <c r="F35" s="59"/>
      <c r="G35" s="59"/>
      <c r="H35" s="124" t="s">
        <v>273</v>
      </c>
      <c r="I35" s="302">
        <f ca="1">TODAY()</f>
        <v>42772</v>
      </c>
      <c r="J35" s="302"/>
      <c r="K35" s="302"/>
      <c r="L35" s="302"/>
    </row>
  </sheetData>
  <mergeCells count="9">
    <mergeCell ref="I35:L35"/>
    <mergeCell ref="B15:L15"/>
    <mergeCell ref="B17:B23"/>
    <mergeCell ref="B24:B30"/>
    <mergeCell ref="L30:L34"/>
    <mergeCell ref="B31:C31"/>
    <mergeCell ref="B32:C32"/>
    <mergeCell ref="B33:C33"/>
    <mergeCell ref="B34:C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8"/>
  </sheetPr>
  <dimension ref="A1:O32"/>
  <sheetViews>
    <sheetView workbookViewId="0"/>
  </sheetViews>
  <sheetFormatPr defaultRowHeight="13.5" x14ac:dyDescent="0.15"/>
  <cols>
    <col min="1" max="1" width="2.625" customWidth="1"/>
    <col min="2" max="2" width="9.125" customWidth="1"/>
    <col min="3" max="14" width="6.625" customWidth="1"/>
    <col min="15" max="15" width="9.125" customWidth="1"/>
  </cols>
  <sheetData>
    <row r="1" spans="1:15" x14ac:dyDescent="0.15">
      <c r="A1" t="s">
        <v>131</v>
      </c>
      <c r="F1" s="63"/>
    </row>
    <row r="2" spans="1:15" x14ac:dyDescent="0.15">
      <c r="A2" s="61" t="s">
        <v>132</v>
      </c>
    </row>
    <row r="3" spans="1:15" x14ac:dyDescent="0.15">
      <c r="A3" s="61" t="s">
        <v>155</v>
      </c>
    </row>
    <row r="4" spans="1:15" x14ac:dyDescent="0.15">
      <c r="A4" t="s">
        <v>156</v>
      </c>
    </row>
    <row r="5" spans="1:15" x14ac:dyDescent="0.15">
      <c r="A5" s="61" t="s">
        <v>157</v>
      </c>
    </row>
    <row r="6" spans="1:15" x14ac:dyDescent="0.15">
      <c r="A6" s="61" t="s">
        <v>158</v>
      </c>
    </row>
    <row r="7" spans="1:15" x14ac:dyDescent="0.15">
      <c r="A7" s="61" t="s">
        <v>159</v>
      </c>
    </row>
    <row r="8" spans="1:15" x14ac:dyDescent="0.15">
      <c r="A8" s="61" t="s">
        <v>160</v>
      </c>
    </row>
    <row r="9" spans="1:15" x14ac:dyDescent="0.15">
      <c r="A9" s="61" t="s">
        <v>161</v>
      </c>
    </row>
    <row r="10" spans="1:15" x14ac:dyDescent="0.15">
      <c r="A10" s="61" t="s">
        <v>162</v>
      </c>
    </row>
    <row r="11" spans="1:15" x14ac:dyDescent="0.15">
      <c r="A11" s="61" t="s">
        <v>163</v>
      </c>
    </row>
    <row r="12" spans="1:15" x14ac:dyDescent="0.15">
      <c r="A12" s="61" t="s">
        <v>274</v>
      </c>
    </row>
    <row r="13" spans="1:15" ht="14.25" thickBot="1" x14ac:dyDescent="0.2"/>
    <row r="14" spans="1:15" ht="30" customHeight="1" thickBot="1" x14ac:dyDescent="0.2">
      <c r="B14" s="321" t="s">
        <v>164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3"/>
    </row>
    <row r="15" spans="1:15" ht="15" customHeight="1" thickBot="1" x14ac:dyDescent="0.2"/>
    <row r="16" spans="1:15" ht="15" customHeight="1" thickBot="1" x14ac:dyDescent="0.2">
      <c r="B16" s="324" t="s">
        <v>145</v>
      </c>
      <c r="C16" s="326" t="s">
        <v>165</v>
      </c>
      <c r="D16" s="327"/>
      <c r="E16" s="327"/>
      <c r="F16" s="327"/>
      <c r="G16" s="328"/>
      <c r="H16" s="327" t="s">
        <v>166</v>
      </c>
      <c r="I16" s="327"/>
      <c r="J16" s="327"/>
      <c r="K16" s="328"/>
      <c r="M16" s="329" t="s">
        <v>275</v>
      </c>
      <c r="N16" s="330"/>
      <c r="O16" s="331"/>
    </row>
    <row r="17" spans="2:15" ht="15" customHeight="1" x14ac:dyDescent="0.15">
      <c r="B17" s="325"/>
      <c r="C17" s="125" t="s">
        <v>168</v>
      </c>
      <c r="D17" s="126" t="s">
        <v>169</v>
      </c>
      <c r="E17" s="126" t="s">
        <v>170</v>
      </c>
      <c r="F17" s="126" t="s">
        <v>171</v>
      </c>
      <c r="G17" s="127" t="s">
        <v>172</v>
      </c>
      <c r="H17" s="128" t="s">
        <v>14</v>
      </c>
      <c r="I17" s="126" t="s">
        <v>13</v>
      </c>
      <c r="J17" s="126" t="s">
        <v>173</v>
      </c>
      <c r="K17" s="127" t="s">
        <v>3</v>
      </c>
      <c r="M17" s="129" t="s">
        <v>3</v>
      </c>
      <c r="N17" s="130" t="s">
        <v>276</v>
      </c>
      <c r="O17" s="131" t="s">
        <v>32</v>
      </c>
    </row>
    <row r="18" spans="2:15" ht="15" customHeight="1" x14ac:dyDescent="0.15">
      <c r="B18" s="132" t="s">
        <v>71</v>
      </c>
      <c r="C18" s="133">
        <v>10.72</v>
      </c>
      <c r="D18" s="134">
        <v>11.19</v>
      </c>
      <c r="E18" s="134">
        <v>11.39</v>
      </c>
      <c r="F18" s="134">
        <v>11.65</v>
      </c>
      <c r="G18" s="135">
        <v>11.39</v>
      </c>
      <c r="H18" s="136">
        <f>MIN(C18:G18)</f>
        <v>10.72</v>
      </c>
      <c r="I18" s="134">
        <f>AVERAGE(C18:G18)</f>
        <v>11.267999999999999</v>
      </c>
      <c r="J18" s="137">
        <f>COUNT(C18:G18)</f>
        <v>5</v>
      </c>
      <c r="K18" s="138">
        <f>RANK(H18,$H$18:$H$29,1)</f>
        <v>9</v>
      </c>
      <c r="M18" s="139" t="s">
        <v>175</v>
      </c>
      <c r="N18" s="140">
        <f>MIN(H18:H29)</f>
        <v>9.08</v>
      </c>
      <c r="O18" s="141" t="str">
        <f>INDEX($B$18:$B$29,MATCH(N18,$H$18:$H$29,FALSE))</f>
        <v>沓崎 睦月</v>
      </c>
    </row>
    <row r="19" spans="2:15" ht="15" customHeight="1" x14ac:dyDescent="0.15">
      <c r="B19" s="132" t="s">
        <v>73</v>
      </c>
      <c r="C19" s="133">
        <v>11.21</v>
      </c>
      <c r="D19" s="134">
        <v>11.05</v>
      </c>
      <c r="E19" s="142"/>
      <c r="F19" s="142"/>
      <c r="G19" s="135">
        <v>11.53</v>
      </c>
      <c r="H19" s="136">
        <f t="shared" ref="H19:H29" si="0">MIN(C19:G19)</f>
        <v>11.05</v>
      </c>
      <c r="I19" s="134">
        <f t="shared" ref="I19:I29" si="1">AVERAGE(C19:G19)</f>
        <v>11.263333333333334</v>
      </c>
      <c r="J19" s="137">
        <f t="shared" ref="J19:J29" si="2">COUNT(C19:G19)</f>
        <v>3</v>
      </c>
      <c r="K19" s="138">
        <f t="shared" ref="K19:K29" si="3">RANK(H19,$H$18:$H$29,1)</f>
        <v>10</v>
      </c>
      <c r="M19" s="143" t="s">
        <v>176</v>
      </c>
      <c r="N19" s="144">
        <f>SMALL(H18:H29,2)</f>
        <v>9.15</v>
      </c>
      <c r="O19" s="145" t="str">
        <f>INDEX($B$18:$B$29,MATCH(N19,$H$18:$H$29,FALSE))</f>
        <v>雪山 清美</v>
      </c>
    </row>
    <row r="20" spans="2:15" ht="15" customHeight="1" x14ac:dyDescent="0.15">
      <c r="B20" s="132" t="s">
        <v>75</v>
      </c>
      <c r="C20" s="133">
        <v>9.9</v>
      </c>
      <c r="D20" s="134">
        <v>9.31</v>
      </c>
      <c r="E20" s="134">
        <v>9.31</v>
      </c>
      <c r="F20" s="134">
        <v>9.15</v>
      </c>
      <c r="G20" s="135">
        <v>10.56</v>
      </c>
      <c r="H20" s="136">
        <f t="shared" si="0"/>
        <v>9.15</v>
      </c>
      <c r="I20" s="134">
        <f t="shared" si="1"/>
        <v>9.6460000000000008</v>
      </c>
      <c r="J20" s="137">
        <f t="shared" si="2"/>
        <v>5</v>
      </c>
      <c r="K20" s="138">
        <f t="shared" si="3"/>
        <v>2</v>
      </c>
      <c r="M20" s="146" t="s">
        <v>177</v>
      </c>
      <c r="N20" s="147">
        <f>SMALL(H18:H29,3)</f>
        <v>9.35</v>
      </c>
      <c r="O20" s="148" t="str">
        <f>INDEX($B$18:$B$29,MATCH(N20,$H$18:$H$29,FALSE))</f>
        <v>牛山 弥生</v>
      </c>
    </row>
    <row r="21" spans="2:15" ht="15" customHeight="1" thickBot="1" x14ac:dyDescent="0.2">
      <c r="B21" s="132" t="s">
        <v>77</v>
      </c>
      <c r="C21" s="133">
        <v>11.72</v>
      </c>
      <c r="D21" s="134">
        <v>11.47</v>
      </c>
      <c r="E21" s="134">
        <v>11.7</v>
      </c>
      <c r="F21" s="142"/>
      <c r="G21" s="135">
        <v>12.37</v>
      </c>
      <c r="H21" s="136">
        <f t="shared" si="0"/>
        <v>11.47</v>
      </c>
      <c r="I21" s="134">
        <f t="shared" si="1"/>
        <v>11.815</v>
      </c>
      <c r="J21" s="137">
        <f t="shared" si="2"/>
        <v>4</v>
      </c>
      <c r="K21" s="138">
        <f t="shared" si="3"/>
        <v>12</v>
      </c>
      <c r="M21" s="149" t="s">
        <v>277</v>
      </c>
      <c r="N21" s="150">
        <f>LARGE(H18:H29,2)</f>
        <v>11.25</v>
      </c>
      <c r="O21" s="151" t="str">
        <f>INDEX($B$18:$B$29,MATCH(N21,$H$18:$H$29,FALSE))</f>
        <v>烈川 怒涛</v>
      </c>
    </row>
    <row r="22" spans="2:15" ht="15" customHeight="1" x14ac:dyDescent="0.15">
      <c r="B22" s="132" t="s">
        <v>79</v>
      </c>
      <c r="C22" s="133">
        <v>11.24</v>
      </c>
      <c r="D22" s="134">
        <v>11.16</v>
      </c>
      <c r="E22" s="134">
        <v>10.52</v>
      </c>
      <c r="F22" s="134">
        <v>10.19</v>
      </c>
      <c r="G22" s="135">
        <v>10.67</v>
      </c>
      <c r="H22" s="136">
        <f t="shared" si="0"/>
        <v>10.19</v>
      </c>
      <c r="I22" s="134">
        <f t="shared" si="1"/>
        <v>10.756</v>
      </c>
      <c r="J22" s="137">
        <f t="shared" si="2"/>
        <v>5</v>
      </c>
      <c r="K22" s="138">
        <f t="shared" si="3"/>
        <v>4</v>
      </c>
    </row>
    <row r="23" spans="2:15" ht="15" customHeight="1" x14ac:dyDescent="0.15">
      <c r="B23" s="132" t="s">
        <v>81</v>
      </c>
      <c r="C23" s="133">
        <v>10.210000000000001</v>
      </c>
      <c r="D23" s="134">
        <v>9.23</v>
      </c>
      <c r="E23" s="134">
        <v>9.08</v>
      </c>
      <c r="F23" s="134">
        <v>10.49</v>
      </c>
      <c r="G23" s="135">
        <v>9.89</v>
      </c>
      <c r="H23" s="136">
        <f t="shared" si="0"/>
        <v>9.08</v>
      </c>
      <c r="I23" s="134">
        <f t="shared" si="1"/>
        <v>9.7800000000000011</v>
      </c>
      <c r="J23" s="137">
        <f t="shared" si="2"/>
        <v>5</v>
      </c>
      <c r="K23" s="138">
        <f t="shared" si="3"/>
        <v>1</v>
      </c>
      <c r="M23" s="152" t="s">
        <v>179</v>
      </c>
      <c r="N23" s="332">
        <f ca="1">TODAY()</f>
        <v>42772</v>
      </c>
      <c r="O23" s="332"/>
    </row>
    <row r="24" spans="2:15" ht="15" customHeight="1" x14ac:dyDescent="0.15">
      <c r="B24" s="132" t="s">
        <v>83</v>
      </c>
      <c r="C24" s="133">
        <v>9.35</v>
      </c>
      <c r="D24" s="134">
        <v>10.09</v>
      </c>
      <c r="E24" s="134">
        <v>10.95</v>
      </c>
      <c r="F24" s="134">
        <v>10.84</v>
      </c>
      <c r="G24" s="135">
        <v>9.49</v>
      </c>
      <c r="H24" s="136">
        <f t="shared" si="0"/>
        <v>9.35</v>
      </c>
      <c r="I24" s="134">
        <f t="shared" si="1"/>
        <v>10.144</v>
      </c>
      <c r="J24" s="137">
        <f t="shared" si="2"/>
        <v>5</v>
      </c>
      <c r="K24" s="138">
        <f t="shared" si="3"/>
        <v>3</v>
      </c>
    </row>
    <row r="25" spans="2:15" ht="15" customHeight="1" x14ac:dyDescent="0.15">
      <c r="B25" s="132" t="s">
        <v>85</v>
      </c>
      <c r="C25" s="133">
        <v>11.01</v>
      </c>
      <c r="D25" s="134">
        <v>11.81</v>
      </c>
      <c r="E25" s="134">
        <v>11.94</v>
      </c>
      <c r="F25" s="134">
        <v>11.94</v>
      </c>
      <c r="G25" s="135">
        <v>10.71</v>
      </c>
      <c r="H25" s="136">
        <f t="shared" si="0"/>
        <v>10.71</v>
      </c>
      <c r="I25" s="134">
        <f t="shared" si="1"/>
        <v>11.481999999999999</v>
      </c>
      <c r="J25" s="137">
        <f t="shared" si="2"/>
        <v>5</v>
      </c>
      <c r="K25" s="138">
        <f t="shared" si="3"/>
        <v>8</v>
      </c>
    </row>
    <row r="26" spans="2:15" ht="15" customHeight="1" x14ac:dyDescent="0.15">
      <c r="B26" s="132" t="s">
        <v>180</v>
      </c>
      <c r="C26" s="153"/>
      <c r="D26" s="134">
        <v>12.39</v>
      </c>
      <c r="E26" s="134">
        <v>11.25</v>
      </c>
      <c r="F26" s="134">
        <v>12.94</v>
      </c>
      <c r="G26" s="154"/>
      <c r="H26" s="136">
        <f t="shared" si="0"/>
        <v>11.25</v>
      </c>
      <c r="I26" s="134">
        <f t="shared" si="1"/>
        <v>12.193333333333333</v>
      </c>
      <c r="J26" s="137">
        <f t="shared" si="2"/>
        <v>3</v>
      </c>
      <c r="K26" s="138">
        <f t="shared" si="3"/>
        <v>11</v>
      </c>
    </row>
    <row r="27" spans="2:15" ht="15" customHeight="1" x14ac:dyDescent="0.15">
      <c r="B27" s="132" t="s">
        <v>181</v>
      </c>
      <c r="C27" s="133">
        <v>11.05</v>
      </c>
      <c r="D27" s="134">
        <v>10.38</v>
      </c>
      <c r="E27" s="134">
        <v>11.33</v>
      </c>
      <c r="F27" s="134">
        <v>11.68</v>
      </c>
      <c r="G27" s="135">
        <v>11.55</v>
      </c>
      <c r="H27" s="136">
        <f t="shared" si="0"/>
        <v>10.38</v>
      </c>
      <c r="I27" s="134">
        <f t="shared" si="1"/>
        <v>11.197999999999999</v>
      </c>
      <c r="J27" s="137">
        <f t="shared" si="2"/>
        <v>5</v>
      </c>
      <c r="K27" s="138">
        <f t="shared" si="3"/>
        <v>6</v>
      </c>
    </row>
    <row r="28" spans="2:15" ht="15" customHeight="1" x14ac:dyDescent="0.15">
      <c r="B28" s="132" t="s">
        <v>182</v>
      </c>
      <c r="C28" s="133">
        <v>10.27</v>
      </c>
      <c r="D28" s="142"/>
      <c r="E28" s="134">
        <v>11.53</v>
      </c>
      <c r="F28" s="134">
        <v>11.11</v>
      </c>
      <c r="G28" s="135">
        <v>11.01</v>
      </c>
      <c r="H28" s="136">
        <f t="shared" si="0"/>
        <v>10.27</v>
      </c>
      <c r="I28" s="134">
        <f t="shared" si="1"/>
        <v>10.979999999999999</v>
      </c>
      <c r="J28" s="137">
        <f t="shared" si="2"/>
        <v>4</v>
      </c>
      <c r="K28" s="138">
        <f t="shared" si="3"/>
        <v>5</v>
      </c>
    </row>
    <row r="29" spans="2:15" ht="15" customHeight="1" thickBot="1" x14ac:dyDescent="0.2">
      <c r="B29" s="155" t="s">
        <v>183</v>
      </c>
      <c r="C29" s="156">
        <v>10.65</v>
      </c>
      <c r="D29" s="157">
        <v>10.93</v>
      </c>
      <c r="E29" s="157">
        <v>10.99</v>
      </c>
      <c r="F29" s="157">
        <v>11.58</v>
      </c>
      <c r="G29" s="158"/>
      <c r="H29" s="159">
        <f t="shared" si="0"/>
        <v>10.65</v>
      </c>
      <c r="I29" s="157">
        <f t="shared" si="1"/>
        <v>11.0375</v>
      </c>
      <c r="J29" s="160">
        <f t="shared" si="2"/>
        <v>4</v>
      </c>
      <c r="K29" s="161">
        <f t="shared" si="3"/>
        <v>7</v>
      </c>
    </row>
    <row r="30" spans="2:15" ht="15" customHeight="1" thickTop="1" x14ac:dyDescent="0.15">
      <c r="B30" s="162" t="s">
        <v>14</v>
      </c>
      <c r="C30" s="163">
        <f>MIN(C18:C29)</f>
        <v>9.35</v>
      </c>
      <c r="D30" s="164">
        <f>MIN(D18:D29)</f>
        <v>9.23</v>
      </c>
      <c r="E30" s="164">
        <f>MIN(E18:E29)</f>
        <v>9.08</v>
      </c>
      <c r="F30" s="164">
        <f>MIN(F18:F29)</f>
        <v>9.15</v>
      </c>
      <c r="G30" s="165">
        <f>MIN(G18:G29)</f>
        <v>9.49</v>
      </c>
      <c r="H30" s="317"/>
      <c r="I30" s="317"/>
      <c r="J30" s="317"/>
      <c r="K30" s="318"/>
    </row>
    <row r="31" spans="2:15" ht="15" customHeight="1" x14ac:dyDescent="0.15">
      <c r="B31" s="132" t="s">
        <v>13</v>
      </c>
      <c r="C31" s="133">
        <f>AVERAGE(C18:C29)</f>
        <v>10.666363636363636</v>
      </c>
      <c r="D31" s="134">
        <f>AVERAGE(D18:D29)</f>
        <v>10.81909090909091</v>
      </c>
      <c r="E31" s="134">
        <f>AVERAGE(E18:E29)</f>
        <v>10.908181818181818</v>
      </c>
      <c r="F31" s="134">
        <f>AVERAGE(F18:F29)</f>
        <v>11.157</v>
      </c>
      <c r="G31" s="135">
        <f>AVERAGE(G18:G29)</f>
        <v>10.916999999999998</v>
      </c>
      <c r="H31" s="317"/>
      <c r="I31" s="317"/>
      <c r="J31" s="317"/>
      <c r="K31" s="318"/>
    </row>
    <row r="32" spans="2:15" ht="15" customHeight="1" thickBot="1" x14ac:dyDescent="0.2">
      <c r="B32" s="166" t="s">
        <v>173</v>
      </c>
      <c r="C32" s="167">
        <f>COUNT(C18:C29)</f>
        <v>11</v>
      </c>
      <c r="D32" s="168">
        <f>COUNT(D18:D29)</f>
        <v>11</v>
      </c>
      <c r="E32" s="168">
        <f>COUNT(E18:E29)</f>
        <v>11</v>
      </c>
      <c r="F32" s="168">
        <f>COUNT(F18:F29)</f>
        <v>10</v>
      </c>
      <c r="G32" s="169">
        <f>COUNT(G18:G29)</f>
        <v>10</v>
      </c>
      <c r="H32" s="319"/>
      <c r="I32" s="319"/>
      <c r="J32" s="319"/>
      <c r="K32" s="320"/>
    </row>
  </sheetData>
  <mergeCells count="7">
    <mergeCell ref="H30:K32"/>
    <mergeCell ref="B14:O14"/>
    <mergeCell ref="B16:B17"/>
    <mergeCell ref="C16:G16"/>
    <mergeCell ref="H16:K16"/>
    <mergeCell ref="M16:O16"/>
    <mergeCell ref="N23:O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8"/>
  </sheetPr>
  <dimension ref="A1:V32"/>
  <sheetViews>
    <sheetView workbookViewId="0">
      <selection activeCell="U61" sqref="U61"/>
    </sheetView>
  </sheetViews>
  <sheetFormatPr defaultRowHeight="13.5" x14ac:dyDescent="0.15"/>
  <cols>
    <col min="1" max="1" width="2.625" customWidth="1"/>
    <col min="2" max="3" width="4.625" customWidth="1"/>
    <col min="4" max="11" width="5.625" customWidth="1"/>
    <col min="12" max="12" width="8.625" customWidth="1"/>
    <col min="13" max="14" width="5.625" customWidth="1"/>
    <col min="15" max="22" width="6.5" customWidth="1"/>
  </cols>
  <sheetData>
    <row r="1" spans="1:21" x14ac:dyDescent="0.15">
      <c r="A1" t="s">
        <v>184</v>
      </c>
      <c r="I1" s="63"/>
      <c r="J1" s="63"/>
      <c r="K1" s="63"/>
    </row>
    <row r="2" spans="1:21" x14ac:dyDescent="0.15">
      <c r="A2" s="61" t="s">
        <v>132</v>
      </c>
    </row>
    <row r="3" spans="1:21" x14ac:dyDescent="0.15">
      <c r="A3" s="61" t="s">
        <v>185</v>
      </c>
    </row>
    <row r="4" spans="1:21" x14ac:dyDescent="0.15">
      <c r="A4" s="61" t="s">
        <v>186</v>
      </c>
    </row>
    <row r="5" spans="1:21" x14ac:dyDescent="0.15">
      <c r="A5" s="61" t="s">
        <v>187</v>
      </c>
    </row>
    <row r="6" spans="1:21" x14ac:dyDescent="0.15">
      <c r="A6" s="61" t="s">
        <v>188</v>
      </c>
    </row>
    <row r="7" spans="1:21" x14ac:dyDescent="0.15">
      <c r="A7" s="61" t="s">
        <v>189</v>
      </c>
    </row>
    <row r="8" spans="1:21" x14ac:dyDescent="0.15">
      <c r="A8" s="61" t="s">
        <v>190</v>
      </c>
    </row>
    <row r="9" spans="1:21" x14ac:dyDescent="0.15">
      <c r="A9" s="61" t="s">
        <v>191</v>
      </c>
    </row>
    <row r="10" spans="1:21" x14ac:dyDescent="0.15">
      <c r="A10" s="61" t="s">
        <v>192</v>
      </c>
    </row>
    <row r="11" spans="1:21" x14ac:dyDescent="0.15">
      <c r="A11" s="61" t="s">
        <v>193</v>
      </c>
    </row>
    <row r="12" spans="1:21" x14ac:dyDescent="0.15">
      <c r="A12" s="62" t="s">
        <v>194</v>
      </c>
    </row>
    <row r="14" spans="1:21" ht="14.25" thickBot="1" x14ac:dyDescent="0.2"/>
    <row r="15" spans="1:21" ht="30" customHeight="1" thickBot="1" x14ac:dyDescent="0.2">
      <c r="B15" s="339" t="s">
        <v>195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1"/>
      <c r="O15" s="65"/>
      <c r="P15" s="65"/>
      <c r="Q15" s="65"/>
      <c r="R15" s="65"/>
      <c r="S15" s="65"/>
      <c r="T15" s="65"/>
      <c r="U15" s="65"/>
    </row>
    <row r="16" spans="1:21" ht="12" customHeight="1" x14ac:dyDescent="0.15">
      <c r="B16" s="342" t="s">
        <v>196</v>
      </c>
      <c r="C16" s="343"/>
      <c r="D16" s="344" t="s">
        <v>197</v>
      </c>
      <c r="E16" s="345"/>
      <c r="F16" s="345"/>
      <c r="G16" s="346"/>
      <c r="H16" s="347" t="s">
        <v>198</v>
      </c>
      <c r="I16" s="348"/>
      <c r="J16" s="348"/>
      <c r="K16" s="349"/>
      <c r="L16" s="350" t="s">
        <v>199</v>
      </c>
      <c r="M16" s="351"/>
      <c r="N16" s="352"/>
      <c r="O16" s="73"/>
      <c r="P16" s="73"/>
      <c r="Q16" s="73"/>
      <c r="R16" s="73"/>
      <c r="S16" s="73"/>
      <c r="T16" s="73"/>
    </row>
    <row r="17" spans="2:22" ht="12" customHeight="1" x14ac:dyDescent="0.15">
      <c r="B17" s="170" t="s">
        <v>200</v>
      </c>
      <c r="C17" s="171" t="s">
        <v>201</v>
      </c>
      <c r="D17" s="172" t="s">
        <v>202</v>
      </c>
      <c r="E17" s="173" t="s">
        <v>203</v>
      </c>
      <c r="F17" s="173" t="s">
        <v>204</v>
      </c>
      <c r="G17" s="174" t="s">
        <v>205</v>
      </c>
      <c r="H17" s="175" t="s">
        <v>202</v>
      </c>
      <c r="I17" s="176" t="s">
        <v>203</v>
      </c>
      <c r="J17" s="176" t="s">
        <v>204</v>
      </c>
      <c r="K17" s="177" t="s">
        <v>205</v>
      </c>
      <c r="L17" s="178" t="s">
        <v>145</v>
      </c>
      <c r="M17" s="179" t="s">
        <v>204</v>
      </c>
      <c r="N17" s="180" t="s">
        <v>205</v>
      </c>
      <c r="O17" s="73"/>
      <c r="P17" s="73"/>
      <c r="Q17" s="73"/>
      <c r="R17" s="73"/>
      <c r="S17" s="73"/>
      <c r="T17" s="73"/>
      <c r="U17" s="73"/>
      <c r="V17" s="73"/>
    </row>
    <row r="18" spans="2:22" ht="12" customHeight="1" x14ac:dyDescent="0.15">
      <c r="B18" s="181" t="s">
        <v>278</v>
      </c>
      <c r="C18" s="182" t="s">
        <v>279</v>
      </c>
      <c r="D18" s="183">
        <v>0.35138888888888892</v>
      </c>
      <c r="E18" s="184">
        <v>0.6875</v>
      </c>
      <c r="F18" s="184">
        <f>E18-D18</f>
        <v>0.33611111111111108</v>
      </c>
      <c r="G18" s="185" t="str">
        <f>IF(F18&lt;1/3,"×","")</f>
        <v/>
      </c>
      <c r="H18" s="186">
        <v>0.35416666666666669</v>
      </c>
      <c r="I18" s="184">
        <v>0.68611111111111112</v>
      </c>
      <c r="J18" s="184">
        <f>I18-H18</f>
        <v>0.33194444444444443</v>
      </c>
      <c r="K18" s="187" t="str">
        <f>IF(J18&lt;1/3,"×","")</f>
        <v>×</v>
      </c>
      <c r="L18" s="188" t="str">
        <f>B18&amp;" "&amp;C18</f>
        <v>秋野 野菊</v>
      </c>
      <c r="M18" s="184">
        <f t="shared" ref="M18:M29" si="0">SUM(F18,J18)</f>
        <v>0.66805555555555551</v>
      </c>
      <c r="N18" s="185" t="str">
        <f>IF(G18&amp;K18&lt;&gt;"","(-_-#)","")</f>
        <v>(-_-#)</v>
      </c>
      <c r="O18" s="189"/>
      <c r="P18" s="190"/>
      <c r="Q18" s="81"/>
      <c r="R18" s="81"/>
      <c r="S18" s="81"/>
      <c r="T18" s="73"/>
    </row>
    <row r="19" spans="2:22" ht="12" customHeight="1" x14ac:dyDescent="0.15">
      <c r="B19" s="191" t="s">
        <v>280</v>
      </c>
      <c r="C19" s="192" t="s">
        <v>281</v>
      </c>
      <c r="D19" s="193">
        <v>0.37152777777777779</v>
      </c>
      <c r="E19" s="194">
        <v>0.7090277777777777</v>
      </c>
      <c r="F19" s="194">
        <f t="shared" ref="F19:F29" si="1">E19-D19</f>
        <v>0.33749999999999991</v>
      </c>
      <c r="G19" s="195" t="str">
        <f t="shared" ref="G19:G30" si="2">IF(F19&lt;1/3,"×","")</f>
        <v/>
      </c>
      <c r="H19" s="196">
        <v>0.37291666666666667</v>
      </c>
      <c r="I19" s="194">
        <v>0.70972222222222214</v>
      </c>
      <c r="J19" s="194">
        <f t="shared" ref="J19:J29" si="3">I19-H19</f>
        <v>0.33680555555555547</v>
      </c>
      <c r="K19" s="197" t="str">
        <f t="shared" ref="K19:K30" si="4">IF(J19&lt;1/3,"×","")</f>
        <v/>
      </c>
      <c r="L19" s="198" t="str">
        <f t="shared" ref="L19:L29" si="5">B19&amp;" "&amp;C19</f>
        <v>江差 俊介</v>
      </c>
      <c r="M19" s="194">
        <f t="shared" si="0"/>
        <v>0.67430555555555538</v>
      </c>
      <c r="N19" s="195" t="str">
        <f t="shared" ref="N19:N30" si="6">IF(G19&amp;K19&lt;&gt;"","(-_-#)","")</f>
        <v/>
      </c>
      <c r="O19" s="189"/>
      <c r="P19" s="190"/>
      <c r="Q19" s="81"/>
      <c r="R19" s="81"/>
      <c r="S19" s="81"/>
      <c r="T19" s="73"/>
    </row>
    <row r="20" spans="2:22" ht="12" customHeight="1" x14ac:dyDescent="0.15">
      <c r="B20" s="181" t="s">
        <v>282</v>
      </c>
      <c r="C20" s="182" t="s">
        <v>283</v>
      </c>
      <c r="D20" s="183">
        <v>0.32777777777777778</v>
      </c>
      <c r="E20" s="184">
        <v>0.67013888888888884</v>
      </c>
      <c r="F20" s="184">
        <f t="shared" si="1"/>
        <v>0.34236111111111106</v>
      </c>
      <c r="G20" s="185" t="str">
        <f t="shared" si="2"/>
        <v/>
      </c>
      <c r="H20" s="186">
        <v>0.3298611111111111</v>
      </c>
      <c r="I20" s="184">
        <v>0.67013888888888884</v>
      </c>
      <c r="J20" s="184">
        <f t="shared" si="3"/>
        <v>0.34027777777777773</v>
      </c>
      <c r="K20" s="187" t="str">
        <f t="shared" si="4"/>
        <v/>
      </c>
      <c r="L20" s="188" t="str">
        <f t="shared" si="5"/>
        <v>平和 千代</v>
      </c>
      <c r="M20" s="184">
        <f t="shared" si="0"/>
        <v>0.6826388888888888</v>
      </c>
      <c r="N20" s="185" t="str">
        <f t="shared" si="6"/>
        <v/>
      </c>
      <c r="O20" s="189"/>
      <c r="P20" s="190"/>
      <c r="Q20" s="81"/>
      <c r="R20" s="81"/>
      <c r="S20" s="81"/>
      <c r="T20" s="73"/>
    </row>
    <row r="21" spans="2:22" ht="12" customHeight="1" x14ac:dyDescent="0.15">
      <c r="B21" s="191" t="s">
        <v>284</v>
      </c>
      <c r="C21" s="192" t="s">
        <v>285</v>
      </c>
      <c r="D21" s="193">
        <v>0.34722222222222227</v>
      </c>
      <c r="E21" s="194">
        <v>0.68819444444444444</v>
      </c>
      <c r="F21" s="194">
        <f t="shared" si="1"/>
        <v>0.34097222222222218</v>
      </c>
      <c r="G21" s="195" t="str">
        <f t="shared" si="2"/>
        <v/>
      </c>
      <c r="H21" s="196">
        <v>0.34791666666666671</v>
      </c>
      <c r="I21" s="194">
        <v>0.68680555555555556</v>
      </c>
      <c r="J21" s="194">
        <f t="shared" si="3"/>
        <v>0.33888888888888885</v>
      </c>
      <c r="K21" s="197" t="str">
        <f t="shared" si="4"/>
        <v/>
      </c>
      <c r="L21" s="198" t="str">
        <f t="shared" si="5"/>
        <v>村多 杜氏</v>
      </c>
      <c r="M21" s="194">
        <f t="shared" si="0"/>
        <v>0.67986111111111103</v>
      </c>
      <c r="N21" s="195" t="str">
        <f t="shared" si="6"/>
        <v/>
      </c>
      <c r="O21" s="189"/>
      <c r="P21" s="190"/>
      <c r="Q21" s="81"/>
      <c r="R21" s="81"/>
      <c r="S21" s="81"/>
      <c r="T21" s="73"/>
    </row>
    <row r="22" spans="2:22" ht="12" customHeight="1" x14ac:dyDescent="0.15">
      <c r="B22" s="181" t="s">
        <v>286</v>
      </c>
      <c r="C22" s="182" t="s">
        <v>287</v>
      </c>
      <c r="D22" s="183">
        <v>0.3527777777777778</v>
      </c>
      <c r="E22" s="184">
        <v>0.68055555555555547</v>
      </c>
      <c r="F22" s="184">
        <f t="shared" si="1"/>
        <v>0.32777777777777767</v>
      </c>
      <c r="G22" s="185" t="str">
        <f t="shared" si="2"/>
        <v>×</v>
      </c>
      <c r="H22" s="186">
        <v>0.3527777777777778</v>
      </c>
      <c r="I22" s="184">
        <v>0.7</v>
      </c>
      <c r="J22" s="184">
        <f t="shared" si="3"/>
        <v>0.34722222222222215</v>
      </c>
      <c r="K22" s="187" t="str">
        <f t="shared" si="4"/>
        <v/>
      </c>
      <c r="L22" s="188" t="str">
        <f t="shared" si="5"/>
        <v>近井 瑪瑙</v>
      </c>
      <c r="M22" s="184">
        <f t="shared" si="0"/>
        <v>0.67499999999999982</v>
      </c>
      <c r="N22" s="185" t="str">
        <f t="shared" si="6"/>
        <v>(-_-#)</v>
      </c>
      <c r="O22" s="189"/>
      <c r="P22" s="190"/>
      <c r="Q22" s="81"/>
      <c r="R22" s="81"/>
      <c r="S22" s="81"/>
      <c r="T22" s="73"/>
    </row>
    <row r="23" spans="2:22" ht="12" customHeight="1" x14ac:dyDescent="0.15">
      <c r="B23" s="191" t="s">
        <v>288</v>
      </c>
      <c r="C23" s="192" t="s">
        <v>289</v>
      </c>
      <c r="D23" s="193">
        <v>0.38750000000000001</v>
      </c>
      <c r="E23" s="194">
        <v>0.73333333333333328</v>
      </c>
      <c r="F23" s="194">
        <f t="shared" si="1"/>
        <v>0.34583333333333327</v>
      </c>
      <c r="G23" s="195" t="str">
        <f t="shared" si="2"/>
        <v/>
      </c>
      <c r="H23" s="196">
        <v>0.38750000000000001</v>
      </c>
      <c r="I23" s="194">
        <v>0.73124999999999996</v>
      </c>
      <c r="J23" s="194">
        <f t="shared" si="3"/>
        <v>0.34374999999999994</v>
      </c>
      <c r="K23" s="197" t="str">
        <f t="shared" si="4"/>
        <v/>
      </c>
      <c r="L23" s="198" t="str">
        <f t="shared" si="5"/>
        <v>目地 潔</v>
      </c>
      <c r="M23" s="194">
        <f t="shared" si="0"/>
        <v>0.68958333333333321</v>
      </c>
      <c r="N23" s="195" t="str">
        <f t="shared" si="6"/>
        <v/>
      </c>
      <c r="O23" s="189"/>
      <c r="P23" s="190"/>
      <c r="Q23" s="81"/>
      <c r="R23" s="81"/>
      <c r="S23" s="81"/>
      <c r="T23" s="73"/>
    </row>
    <row r="24" spans="2:22" ht="12" customHeight="1" x14ac:dyDescent="0.15">
      <c r="B24" s="181" t="s">
        <v>290</v>
      </c>
      <c r="C24" s="182" t="s">
        <v>291</v>
      </c>
      <c r="D24" s="183">
        <v>0.34305555555555556</v>
      </c>
      <c r="E24" s="184">
        <v>0.68125000000000002</v>
      </c>
      <c r="F24" s="184">
        <f t="shared" si="1"/>
        <v>0.33819444444444446</v>
      </c>
      <c r="G24" s="185" t="str">
        <f t="shared" si="2"/>
        <v/>
      </c>
      <c r="H24" s="186">
        <v>0.34444444444444444</v>
      </c>
      <c r="I24" s="184">
        <v>0.68055555555555547</v>
      </c>
      <c r="J24" s="184">
        <f t="shared" si="3"/>
        <v>0.33611111111111103</v>
      </c>
      <c r="K24" s="187" t="str">
        <f t="shared" si="4"/>
        <v/>
      </c>
      <c r="L24" s="188" t="str">
        <f t="shared" si="5"/>
        <v>塁川 鈴女</v>
      </c>
      <c r="M24" s="184">
        <f t="shared" si="0"/>
        <v>0.67430555555555549</v>
      </c>
      <c r="N24" s="185" t="str">
        <f t="shared" si="6"/>
        <v/>
      </c>
      <c r="O24" s="189"/>
      <c r="P24" s="190"/>
      <c r="Q24" s="81"/>
      <c r="R24" s="81"/>
      <c r="S24" s="81"/>
      <c r="T24" s="73"/>
      <c r="V24" s="82"/>
    </row>
    <row r="25" spans="2:22" ht="12" customHeight="1" x14ac:dyDescent="0.15">
      <c r="B25" s="191" t="s">
        <v>292</v>
      </c>
      <c r="C25" s="192" t="s">
        <v>293</v>
      </c>
      <c r="D25" s="193">
        <v>0.36180555555555555</v>
      </c>
      <c r="E25" s="194">
        <v>0.69861111111111107</v>
      </c>
      <c r="F25" s="194">
        <f t="shared" si="1"/>
        <v>0.33680555555555552</v>
      </c>
      <c r="G25" s="195" t="str">
        <f t="shared" si="2"/>
        <v/>
      </c>
      <c r="H25" s="196">
        <v>0.36319444444444443</v>
      </c>
      <c r="I25" s="194">
        <v>0.70208333333333328</v>
      </c>
      <c r="J25" s="194">
        <f t="shared" si="3"/>
        <v>0.33888888888888885</v>
      </c>
      <c r="K25" s="197" t="str">
        <f t="shared" si="4"/>
        <v/>
      </c>
      <c r="L25" s="198" t="str">
        <f t="shared" si="5"/>
        <v>節川 桜子</v>
      </c>
      <c r="M25" s="194">
        <f t="shared" si="0"/>
        <v>0.67569444444444438</v>
      </c>
      <c r="N25" s="195" t="str">
        <f t="shared" si="6"/>
        <v/>
      </c>
      <c r="O25" s="189"/>
      <c r="P25" s="190"/>
      <c r="Q25" s="81"/>
      <c r="R25" s="81"/>
      <c r="S25" s="81"/>
      <c r="T25" s="73"/>
    </row>
    <row r="26" spans="2:22" ht="12" customHeight="1" x14ac:dyDescent="0.15">
      <c r="B26" s="181" t="s">
        <v>294</v>
      </c>
      <c r="C26" s="182" t="s">
        <v>295</v>
      </c>
      <c r="D26" s="183">
        <v>0.34027777777777773</v>
      </c>
      <c r="E26" s="184">
        <v>0.67638888888888882</v>
      </c>
      <c r="F26" s="184">
        <f t="shared" si="1"/>
        <v>0.33611111111111108</v>
      </c>
      <c r="G26" s="185" t="str">
        <f t="shared" si="2"/>
        <v/>
      </c>
      <c r="H26" s="186">
        <v>0.33819444444444441</v>
      </c>
      <c r="I26" s="184">
        <v>0.68125000000000002</v>
      </c>
      <c r="J26" s="184">
        <f t="shared" si="3"/>
        <v>0.34305555555555561</v>
      </c>
      <c r="K26" s="187" t="str">
        <f t="shared" si="4"/>
        <v/>
      </c>
      <c r="L26" s="188" t="str">
        <f t="shared" si="5"/>
        <v>岸川 森羅</v>
      </c>
      <c r="M26" s="184">
        <f t="shared" si="0"/>
        <v>0.6791666666666667</v>
      </c>
      <c r="N26" s="185" t="str">
        <f t="shared" si="6"/>
        <v/>
      </c>
      <c r="O26" s="189"/>
      <c r="P26" s="190"/>
      <c r="Q26" s="81"/>
      <c r="R26" s="81"/>
      <c r="S26" s="81"/>
      <c r="T26" s="73"/>
    </row>
    <row r="27" spans="2:22" ht="12" customHeight="1" x14ac:dyDescent="0.15">
      <c r="B27" s="191" t="s">
        <v>296</v>
      </c>
      <c r="C27" s="192" t="s">
        <v>297</v>
      </c>
      <c r="D27" s="193">
        <v>0.34097222222222223</v>
      </c>
      <c r="E27" s="194">
        <v>0.67083333333333328</v>
      </c>
      <c r="F27" s="194">
        <f t="shared" si="1"/>
        <v>0.32986111111111105</v>
      </c>
      <c r="G27" s="195" t="str">
        <f t="shared" si="2"/>
        <v>×</v>
      </c>
      <c r="H27" s="196">
        <v>0.3347222222222222</v>
      </c>
      <c r="I27" s="194">
        <v>0.66666666666666663</v>
      </c>
      <c r="J27" s="194">
        <f t="shared" si="3"/>
        <v>0.33194444444444443</v>
      </c>
      <c r="K27" s="197" t="str">
        <f t="shared" si="4"/>
        <v>×</v>
      </c>
      <c r="L27" s="198" t="str">
        <f t="shared" si="5"/>
        <v>猫山 狗雄</v>
      </c>
      <c r="M27" s="194">
        <f t="shared" si="0"/>
        <v>0.66180555555555554</v>
      </c>
      <c r="N27" s="195" t="str">
        <f t="shared" si="6"/>
        <v>(-_-#)</v>
      </c>
      <c r="O27" s="189"/>
      <c r="P27" s="190"/>
      <c r="Q27" s="81"/>
      <c r="R27" s="81"/>
      <c r="S27" s="81"/>
      <c r="T27" s="73"/>
    </row>
    <row r="28" spans="2:22" ht="12" customHeight="1" x14ac:dyDescent="0.15">
      <c r="B28" s="181" t="s">
        <v>298</v>
      </c>
      <c r="C28" s="182" t="s">
        <v>299</v>
      </c>
      <c r="D28" s="183">
        <v>0.32916666666666666</v>
      </c>
      <c r="E28" s="184">
        <v>0.66874999999999996</v>
      </c>
      <c r="F28" s="184">
        <f t="shared" si="1"/>
        <v>0.33958333333333329</v>
      </c>
      <c r="G28" s="185" t="str">
        <f t="shared" si="2"/>
        <v/>
      </c>
      <c r="H28" s="186">
        <v>0.33055555555555555</v>
      </c>
      <c r="I28" s="184">
        <v>0.67083333333333328</v>
      </c>
      <c r="J28" s="184">
        <f t="shared" si="3"/>
        <v>0.34027777777777773</v>
      </c>
      <c r="K28" s="187" t="str">
        <f t="shared" si="4"/>
        <v/>
      </c>
      <c r="L28" s="188" t="str">
        <f t="shared" si="5"/>
        <v>井山 毬藻</v>
      </c>
      <c r="M28" s="184">
        <f t="shared" si="0"/>
        <v>0.67986111111111103</v>
      </c>
      <c r="N28" s="185" t="str">
        <f t="shared" si="6"/>
        <v/>
      </c>
      <c r="O28" s="189"/>
      <c r="P28" s="190"/>
      <c r="Q28" s="81"/>
      <c r="R28" s="81"/>
      <c r="S28" s="81"/>
      <c r="T28" s="73"/>
    </row>
    <row r="29" spans="2:22" ht="12" customHeight="1" x14ac:dyDescent="0.15">
      <c r="B29" s="191" t="s">
        <v>300</v>
      </c>
      <c r="C29" s="192" t="s">
        <v>301</v>
      </c>
      <c r="D29" s="193">
        <v>0.35069444444444448</v>
      </c>
      <c r="E29" s="194">
        <v>0.69930555555555551</v>
      </c>
      <c r="F29" s="194">
        <f t="shared" si="1"/>
        <v>0.34861111111111104</v>
      </c>
      <c r="G29" s="195" t="str">
        <f t="shared" si="2"/>
        <v/>
      </c>
      <c r="H29" s="196">
        <v>0.35069444444444448</v>
      </c>
      <c r="I29" s="194">
        <v>0.69791666666666663</v>
      </c>
      <c r="J29" s="194">
        <f t="shared" si="3"/>
        <v>0.34722222222222215</v>
      </c>
      <c r="K29" s="197" t="str">
        <f t="shared" si="4"/>
        <v/>
      </c>
      <c r="L29" s="198" t="str">
        <f t="shared" si="5"/>
        <v>椎名 涅槃</v>
      </c>
      <c r="M29" s="194">
        <f t="shared" si="0"/>
        <v>0.69583333333333319</v>
      </c>
      <c r="N29" s="195" t="str">
        <f t="shared" si="6"/>
        <v/>
      </c>
      <c r="O29" s="189"/>
      <c r="P29" s="190"/>
      <c r="Q29" s="81"/>
      <c r="R29" s="81"/>
      <c r="S29" s="81"/>
      <c r="T29" s="73"/>
    </row>
    <row r="30" spans="2:22" ht="12" customHeight="1" thickBot="1" x14ac:dyDescent="0.2">
      <c r="B30" s="333"/>
      <c r="C30" s="334"/>
      <c r="D30" s="335" t="s">
        <v>206</v>
      </c>
      <c r="E30" s="336"/>
      <c r="F30" s="199">
        <f>AVERAGE(F18:F29)</f>
        <v>0.33831018518518513</v>
      </c>
      <c r="G30" s="200" t="str">
        <f t="shared" si="2"/>
        <v/>
      </c>
      <c r="H30" s="337" t="s">
        <v>206</v>
      </c>
      <c r="I30" s="338"/>
      <c r="J30" s="201">
        <f>AVERAGE(J18:J29)</f>
        <v>0.33969907407407396</v>
      </c>
      <c r="K30" s="202" t="str">
        <f t="shared" si="4"/>
        <v/>
      </c>
      <c r="L30" s="203" t="s">
        <v>13</v>
      </c>
      <c r="M30" s="204">
        <f>AVERAGE(M18:M29)</f>
        <v>0.67800925925925926</v>
      </c>
      <c r="N30" s="205" t="str">
        <f t="shared" si="6"/>
        <v/>
      </c>
      <c r="O30" s="81"/>
      <c r="P30" s="81"/>
      <c r="Q30" s="81"/>
      <c r="R30" s="81"/>
      <c r="S30" s="81"/>
      <c r="T30" s="81"/>
      <c r="U30" s="73"/>
    </row>
    <row r="31" spans="2:22" x14ac:dyDescent="0.15">
      <c r="C31" s="68"/>
      <c r="D31" s="68"/>
      <c r="E31" s="206"/>
      <c r="F31" s="206"/>
      <c r="G31" s="206"/>
      <c r="H31" s="206"/>
      <c r="I31" s="206"/>
      <c r="J31" s="206"/>
      <c r="K31" s="206"/>
      <c r="L31" s="206"/>
      <c r="M31" s="206"/>
      <c r="N31" s="81"/>
      <c r="O31" s="81"/>
      <c r="P31" s="81"/>
      <c r="Q31" s="81"/>
      <c r="R31" s="81"/>
      <c r="S31" s="81"/>
      <c r="T31" s="81"/>
      <c r="U31" s="73"/>
    </row>
    <row r="32" spans="2:22" x14ac:dyDescent="0.15">
      <c r="C32" s="68"/>
      <c r="D32" s="68"/>
      <c r="E32" s="206"/>
      <c r="F32" s="206"/>
      <c r="G32" s="206"/>
      <c r="H32" s="206"/>
      <c r="I32" s="206"/>
      <c r="J32" s="206"/>
      <c r="K32" s="206"/>
      <c r="L32" s="206"/>
      <c r="M32" s="206"/>
      <c r="N32" s="81"/>
      <c r="O32" s="81"/>
      <c r="P32" s="81"/>
      <c r="Q32" s="81"/>
      <c r="R32" s="81"/>
      <c r="S32" s="81"/>
      <c r="T32" s="81"/>
      <c r="U32" s="73"/>
    </row>
  </sheetData>
  <mergeCells count="8">
    <mergeCell ref="B30:C30"/>
    <mergeCell ref="D30:E30"/>
    <mergeCell ref="H30:I30"/>
    <mergeCell ref="B15:N15"/>
    <mergeCell ref="B16:C16"/>
    <mergeCell ref="D16:G16"/>
    <mergeCell ref="H16:K16"/>
    <mergeCell ref="L16:N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解説</vt:lpstr>
      <vt:lpstr>課題</vt:lpstr>
      <vt:lpstr>課題２</vt:lpstr>
      <vt:lpstr>課題３</vt:lpstr>
      <vt:lpstr>課題４</vt:lpstr>
      <vt:lpstr>課題５</vt:lpstr>
      <vt:lpstr>解答</vt:lpstr>
      <vt:lpstr>解答２</vt:lpstr>
      <vt:lpstr>解答３</vt:lpstr>
      <vt:lpstr>解答４</vt:lpstr>
      <vt:lpstr>解答５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2007-02-05T13:32:44Z</dcterms:created>
  <dcterms:modified xsi:type="dcterms:W3CDTF">2017-02-06T05:46:44Z</dcterms:modified>
</cp:coreProperties>
</file>