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at\www.ms-excel.jp\excel\"/>
    </mc:Choice>
  </mc:AlternateContent>
  <bookViews>
    <workbookView xWindow="0" yWindow="60" windowWidth="15255" windowHeight="9450"/>
  </bookViews>
  <sheets>
    <sheet name="関数の例" sheetId="1" r:id="rId1"/>
    <sheet name="課題" sheetId="2" r:id="rId2"/>
    <sheet name="解答" sheetId="3" r:id="rId3"/>
  </sheets>
  <definedNames>
    <definedName name="_xlnm._FilterDatabase" localSheetId="1" hidden="1">課題!$H$85:$L$108</definedName>
    <definedName name="_xlnm._FilterDatabase" localSheetId="2" hidden="1">解答!$H$44:$L$67</definedName>
    <definedName name="_xlnm._FilterDatabase" localSheetId="0" hidden="1">関数の例!$B$43:$D$66</definedName>
    <definedName name="_xlnm.Extract" localSheetId="1">課題!$N$86</definedName>
    <definedName name="_xlnm.Extract" localSheetId="2">解答!$N$45</definedName>
  </definedNames>
  <calcPr calcId="162913"/>
</workbook>
</file>

<file path=xl/calcChain.xml><?xml version="1.0" encoding="utf-8"?>
<calcChain xmlns="http://schemas.openxmlformats.org/spreadsheetml/2006/main">
  <c r="J26" i="1" l="1"/>
  <c r="I100" i="3" l="1"/>
  <c r="H100" i="3"/>
  <c r="G100" i="3"/>
  <c r="H99" i="3"/>
  <c r="G99" i="3"/>
  <c r="H98" i="3"/>
  <c r="G98" i="3"/>
  <c r="H97" i="3"/>
  <c r="G97" i="3"/>
  <c r="G96" i="3"/>
  <c r="E92" i="3"/>
  <c r="D92" i="3"/>
  <c r="E91" i="3"/>
  <c r="D91" i="3"/>
  <c r="E90" i="3"/>
  <c r="D90" i="3"/>
  <c r="E89" i="3"/>
  <c r="D89" i="3"/>
  <c r="E88" i="3"/>
  <c r="D88" i="3"/>
  <c r="E87" i="3"/>
  <c r="D87" i="3"/>
  <c r="E86" i="3"/>
  <c r="D86" i="3"/>
  <c r="E85" i="3"/>
  <c r="D85" i="3"/>
  <c r="E81" i="3"/>
  <c r="D81" i="3"/>
  <c r="E80" i="3"/>
  <c r="D80" i="3"/>
  <c r="E79" i="3"/>
  <c r="D79" i="3"/>
  <c r="E78" i="3"/>
  <c r="D78" i="3"/>
  <c r="E77" i="3"/>
  <c r="D77" i="3"/>
  <c r="E76" i="3"/>
  <c r="D76" i="3"/>
  <c r="E75" i="3"/>
  <c r="D75" i="3"/>
  <c r="E74" i="3"/>
  <c r="D74" i="3"/>
  <c r="L67" i="3"/>
  <c r="L66" i="3"/>
  <c r="L65" i="3"/>
  <c r="D65" i="3"/>
  <c r="C65" i="3"/>
  <c r="L64" i="3"/>
  <c r="D64" i="3"/>
  <c r="C64" i="3"/>
  <c r="L63" i="3"/>
  <c r="D63" i="3"/>
  <c r="C63" i="3"/>
  <c r="L62" i="3"/>
  <c r="D62" i="3"/>
  <c r="C62" i="3"/>
  <c r="L61" i="3"/>
  <c r="E61" i="3"/>
  <c r="D61" i="3"/>
  <c r="C61" i="3"/>
  <c r="L60" i="3"/>
  <c r="L59" i="3"/>
  <c r="L58" i="3"/>
  <c r="L57" i="3"/>
  <c r="F46" i="3" s="1"/>
  <c r="L56" i="3"/>
  <c r="F56" i="3"/>
  <c r="L55" i="3"/>
  <c r="F55" i="3"/>
  <c r="L54" i="3"/>
  <c r="F54" i="3"/>
  <c r="L53" i="3"/>
  <c r="F53" i="3"/>
  <c r="L52" i="3"/>
  <c r="F52" i="3"/>
  <c r="L51" i="3"/>
  <c r="E62" i="3" s="1"/>
  <c r="F51" i="3"/>
  <c r="L50" i="3"/>
  <c r="L49" i="3"/>
  <c r="E64" i="3" s="1"/>
  <c r="F49" i="3"/>
  <c r="L48" i="3"/>
  <c r="F48" i="3"/>
  <c r="L47" i="3"/>
  <c r="E63" i="3" s="1"/>
  <c r="F47" i="3"/>
  <c r="L46" i="3"/>
  <c r="L45" i="3"/>
  <c r="E65" i="3" s="1"/>
  <c r="F45" i="3"/>
  <c r="B40" i="3"/>
  <c r="F40" i="3" s="1"/>
  <c r="B39" i="3"/>
  <c r="F39" i="3" s="1"/>
  <c r="F38" i="3"/>
  <c r="F37" i="3"/>
  <c r="F36" i="3"/>
  <c r="F35" i="3"/>
  <c r="F34" i="3"/>
  <c r="F33" i="3"/>
  <c r="B32" i="3"/>
  <c r="F32" i="3" s="1"/>
  <c r="F31" i="3"/>
  <c r="F30" i="3"/>
  <c r="B30" i="3"/>
  <c r="F29" i="3"/>
  <c r="D23" i="3"/>
  <c r="D22" i="3"/>
  <c r="D21" i="3"/>
  <c r="D20" i="3"/>
  <c r="D19" i="3"/>
  <c r="D18" i="3"/>
  <c r="D13" i="3"/>
  <c r="D12" i="3"/>
  <c r="D11" i="3"/>
  <c r="C7" i="3"/>
  <c r="C6" i="3"/>
  <c r="C5" i="3"/>
  <c r="C4" i="3"/>
  <c r="L68" i="2"/>
  <c r="L67" i="2"/>
  <c r="L66" i="2"/>
  <c r="L65" i="2"/>
  <c r="L64" i="2"/>
  <c r="L63" i="2"/>
  <c r="L62" i="2"/>
  <c r="L61" i="2"/>
  <c r="L60" i="2"/>
  <c r="L59" i="2"/>
  <c r="L58" i="2"/>
  <c r="L57" i="2"/>
  <c r="L56" i="2"/>
  <c r="L55" i="2"/>
  <c r="L54" i="2"/>
  <c r="L53" i="2"/>
  <c r="L52" i="2"/>
  <c r="L51" i="2"/>
  <c r="L50" i="2"/>
  <c r="L49" i="2"/>
  <c r="L48" i="2"/>
  <c r="L47" i="2"/>
  <c r="L46" i="2"/>
  <c r="B40" i="2"/>
  <c r="B39" i="2"/>
  <c r="B32" i="2"/>
  <c r="B30" i="2"/>
  <c r="F50" i="3" l="1"/>
  <c r="D67" i="1"/>
  <c r="C67" i="1"/>
  <c r="D4" i="1"/>
  <c r="D5" i="1"/>
  <c r="D3" i="1"/>
  <c r="C4" i="1"/>
  <c r="C5" i="1"/>
  <c r="C3" i="1"/>
  <c r="G21" i="1"/>
  <c r="G19" i="1"/>
</calcChain>
</file>

<file path=xl/sharedStrings.xml><?xml version="1.0" encoding="utf-8"?>
<sst xmlns="http://schemas.openxmlformats.org/spreadsheetml/2006/main" count="377" uniqueCount="116">
  <si>
    <t>例　　値が20を超えるセルの数</t>
    <rPh sb="0" eb="1">
      <t>レイ</t>
    </rPh>
    <rPh sb="8" eb="9">
      <t>コ</t>
    </rPh>
    <phoneticPr fontId="1"/>
  </si>
  <si>
    <t>例　　値が20未満の合計</t>
    <rPh sb="0" eb="1">
      <t>レイ</t>
    </rPh>
    <rPh sb="7" eb="9">
      <t>ミマン</t>
    </rPh>
    <rPh sb="10" eb="12">
      <t>ゴウケイ</t>
    </rPh>
    <phoneticPr fontId="1"/>
  </si>
  <si>
    <t>社名</t>
    <rPh sb="0" eb="2">
      <t>シャメイ</t>
    </rPh>
    <phoneticPr fontId="1"/>
  </si>
  <si>
    <t>出荷数</t>
    <rPh sb="0" eb="2">
      <t>シュッカ</t>
    </rPh>
    <rPh sb="2" eb="3">
      <t>カズ</t>
    </rPh>
    <phoneticPr fontId="1"/>
  </si>
  <si>
    <t>E社</t>
    <rPh sb="1" eb="2">
      <t>シャ</t>
    </rPh>
    <phoneticPr fontId="1"/>
  </si>
  <si>
    <t>B社</t>
    <rPh sb="1" eb="2">
      <t>シャ</t>
    </rPh>
    <phoneticPr fontId="1"/>
  </si>
  <si>
    <t>C社</t>
    <rPh sb="1" eb="2">
      <t>シャ</t>
    </rPh>
    <phoneticPr fontId="1"/>
  </si>
  <si>
    <t>D社</t>
    <rPh sb="1" eb="2">
      <t>シャ</t>
    </rPh>
    <phoneticPr fontId="1"/>
  </si>
  <si>
    <t>A社</t>
    <rPh sb="1" eb="2">
      <t>シャ</t>
    </rPh>
    <phoneticPr fontId="1"/>
  </si>
  <si>
    <r>
      <t xml:space="preserve">=COUNTIF(B2:D9,"&gt;20")   </t>
    </r>
    <r>
      <rPr>
        <b/>
        <sz val="11"/>
        <color indexed="10"/>
        <rFont val="ＭＳ Ｐゴシック"/>
        <family val="3"/>
        <charset val="128"/>
      </rPr>
      <t>→</t>
    </r>
    <phoneticPr fontId="1"/>
  </si>
  <si>
    <r>
      <t xml:space="preserve">=SUMIF(B2:D9,"&lt;20")   </t>
    </r>
    <r>
      <rPr>
        <b/>
        <sz val="11"/>
        <color indexed="10"/>
        <rFont val="ＭＳ Ｐゴシック"/>
        <family val="3"/>
        <charset val="128"/>
      </rPr>
      <t>→</t>
    </r>
    <phoneticPr fontId="1"/>
  </si>
  <si>
    <t>CEILINGとFLOORの例</t>
    <rPh sb="14" eb="15">
      <t>レイ</t>
    </rPh>
    <phoneticPr fontId="1"/>
  </si>
  <si>
    <t>COUNTIFとSUMIF(の例</t>
    <rPh sb="15" eb="16">
      <t>レイ</t>
    </rPh>
    <phoneticPr fontId="1"/>
  </si>
  <si>
    <t>SUBTOTAL(9,C34:C47)</t>
    <phoneticPr fontId="1"/>
  </si>
  <si>
    <t>↑</t>
    <phoneticPr fontId="1"/>
  </si>
  <si>
    <t>SUM(D34:D47)</t>
    <phoneticPr fontId="1"/>
  </si>
  <si>
    <t>←</t>
    <phoneticPr fontId="1"/>
  </si>
  <si>
    <t>SUBTOTALの例</t>
    <rPh sb="9" eb="10">
      <t>レイ</t>
    </rPh>
    <phoneticPr fontId="1"/>
  </si>
  <si>
    <t>課題１</t>
    <rPh sb="0" eb="2">
      <t>カダイ</t>
    </rPh>
    <phoneticPr fontId="1"/>
  </si>
  <si>
    <t>残業は３０分刻みで端数は切り捨てで計算します。</t>
    <rPh sb="0" eb="2">
      <t>ザンギョウ</t>
    </rPh>
    <rPh sb="5" eb="6">
      <t>プン</t>
    </rPh>
    <rPh sb="6" eb="7">
      <t>キザ</t>
    </rPh>
    <rPh sb="9" eb="11">
      <t>ハスウ</t>
    </rPh>
    <rPh sb="12" eb="13">
      <t>キ</t>
    </rPh>
    <rPh sb="14" eb="15">
      <t>ス</t>
    </rPh>
    <rPh sb="17" eb="19">
      <t>ケイサン</t>
    </rPh>
    <phoneticPr fontId="1"/>
  </si>
  <si>
    <t>手当対象の残業時間数を表示させてください。</t>
    <rPh sb="0" eb="2">
      <t>テアテ</t>
    </rPh>
    <rPh sb="2" eb="4">
      <t>タイショウ</t>
    </rPh>
    <phoneticPr fontId="1"/>
  </si>
  <si>
    <t>実際の残業時間</t>
    <rPh sb="0" eb="2">
      <t>ジッサイ</t>
    </rPh>
    <rPh sb="3" eb="5">
      <t>ザンギョウ</t>
    </rPh>
    <rPh sb="5" eb="7">
      <t>ジカン</t>
    </rPh>
    <phoneticPr fontId="1"/>
  </si>
  <si>
    <t>対象時間</t>
    <rPh sb="0" eb="2">
      <t>タイショウ</t>
    </rPh>
    <rPh sb="2" eb="4">
      <t>ジカン</t>
    </rPh>
    <phoneticPr fontId="1"/>
  </si>
  <si>
    <t>課題２</t>
    <rPh sb="0" eb="2">
      <t>カダイ</t>
    </rPh>
    <phoneticPr fontId="1"/>
  </si>
  <si>
    <t>何箱発注すればいいでしょうか。</t>
    <rPh sb="0" eb="2">
      <t>ナンハコ</t>
    </rPh>
    <rPh sb="2" eb="4">
      <t>ハッチュウ</t>
    </rPh>
    <phoneticPr fontId="1"/>
  </si>
  <si>
    <t>箱あたりの入数</t>
    <rPh sb="0" eb="1">
      <t>ハコ</t>
    </rPh>
    <rPh sb="5" eb="6">
      <t>イ</t>
    </rPh>
    <rPh sb="6" eb="7">
      <t>カズ</t>
    </rPh>
    <phoneticPr fontId="1"/>
  </si>
  <si>
    <t>必要数</t>
    <rPh sb="0" eb="3">
      <t>ヒツヨウスウ</t>
    </rPh>
    <phoneticPr fontId="1"/>
  </si>
  <si>
    <t>発注箱数</t>
    <rPh sb="0" eb="2">
      <t>ハッチュウ</t>
    </rPh>
    <rPh sb="2" eb="3">
      <t>ハコ</t>
    </rPh>
    <rPh sb="3" eb="4">
      <t>スウ</t>
    </rPh>
    <phoneticPr fontId="1"/>
  </si>
  <si>
    <t>課題３</t>
    <rPh sb="0" eb="2">
      <t>カダイ</t>
    </rPh>
    <phoneticPr fontId="1"/>
  </si>
  <si>
    <t>Ａ地点からの距離を求めなさい。</t>
    <rPh sb="9" eb="10">
      <t>モト</t>
    </rPh>
    <phoneticPr fontId="1"/>
  </si>
  <si>
    <t>場所</t>
    <rPh sb="0" eb="2">
      <t>バショ</t>
    </rPh>
    <phoneticPr fontId="1"/>
  </si>
  <si>
    <t>出発点か
らの距離</t>
    <rPh sb="0" eb="3">
      <t>シュッパツテン</t>
    </rPh>
    <rPh sb="7" eb="9">
      <t>キョリ</t>
    </rPh>
    <phoneticPr fontId="1"/>
  </si>
  <si>
    <t>Ａ地点か
らの距離</t>
    <rPh sb="1" eb="2">
      <t>チ</t>
    </rPh>
    <phoneticPr fontId="1"/>
  </si>
  <si>
    <t>Ａ地点</t>
    <rPh sb="1" eb="3">
      <t>チテン</t>
    </rPh>
    <phoneticPr fontId="1"/>
  </si>
  <si>
    <t>Ｂ地点</t>
    <rPh sb="1" eb="3">
      <t>チテン</t>
    </rPh>
    <phoneticPr fontId="1"/>
  </si>
  <si>
    <t>Ｃ地点</t>
    <rPh sb="1" eb="3">
      <t>チテン</t>
    </rPh>
    <phoneticPr fontId="1"/>
  </si>
  <si>
    <t>Ｄ地点</t>
    <rPh sb="1" eb="3">
      <t>チテン</t>
    </rPh>
    <phoneticPr fontId="1"/>
  </si>
  <si>
    <t>Ｅ地点</t>
    <rPh sb="1" eb="3">
      <t>チテン</t>
    </rPh>
    <phoneticPr fontId="1"/>
  </si>
  <si>
    <t>Ｆ地点</t>
    <rPh sb="1" eb="3">
      <t>チテン</t>
    </rPh>
    <phoneticPr fontId="1"/>
  </si>
  <si>
    <t>課題４</t>
    <rPh sb="0" eb="2">
      <t>カダイ</t>
    </rPh>
    <phoneticPr fontId="1"/>
  </si>
  <si>
    <t>関数を使って表の解答欄に指定された値が出るようにしなさい。</t>
    <rPh sb="6" eb="7">
      <t>ヒョウ</t>
    </rPh>
    <rPh sb="8" eb="11">
      <t>カイトウラン</t>
    </rPh>
    <rPh sb="12" eb="14">
      <t>シテイ</t>
    </rPh>
    <rPh sb="17" eb="18">
      <t>アタイ</t>
    </rPh>
    <rPh sb="19" eb="20">
      <t>デ</t>
    </rPh>
    <phoneticPr fontId="1"/>
  </si>
  <si>
    <t>値</t>
    <rPh sb="0" eb="1">
      <t>アタイ</t>
    </rPh>
    <phoneticPr fontId="1"/>
  </si>
  <si>
    <t>桁数</t>
    <rPh sb="0" eb="2">
      <t>ケタスウ</t>
    </rPh>
    <phoneticPr fontId="1"/>
  </si>
  <si>
    <t>解答欄</t>
    <rPh sb="0" eb="2">
      <t>カイトウ</t>
    </rPh>
    <rPh sb="2" eb="3">
      <t>ラン</t>
    </rPh>
    <phoneticPr fontId="1"/>
  </si>
  <si>
    <t>小数点以下２桁目を四捨五入</t>
    <rPh sb="0" eb="3">
      <t>ショウスウテン</t>
    </rPh>
    <rPh sb="3" eb="5">
      <t>イカ</t>
    </rPh>
    <rPh sb="6" eb="7">
      <t>ケタ</t>
    </rPh>
    <rPh sb="7" eb="8">
      <t>メ</t>
    </rPh>
    <rPh sb="9" eb="13">
      <t>シシャゴニュウ</t>
    </rPh>
    <phoneticPr fontId="1"/>
  </si>
  <si>
    <t>小数点以下４桁目を四捨五入</t>
    <rPh sb="0" eb="3">
      <t>ショウスウテン</t>
    </rPh>
    <rPh sb="3" eb="5">
      <t>イカ</t>
    </rPh>
    <rPh sb="6" eb="7">
      <t>ケタ</t>
    </rPh>
    <rPh sb="7" eb="8">
      <t>メ</t>
    </rPh>
    <rPh sb="9" eb="13">
      <t>シシャゴニュウ</t>
    </rPh>
    <phoneticPr fontId="1"/>
  </si>
  <si>
    <t>3桁目を四捨五入</t>
    <rPh sb="1" eb="2">
      <t>ケタ</t>
    </rPh>
    <rPh sb="2" eb="3">
      <t>メ</t>
    </rPh>
    <rPh sb="4" eb="8">
      <t>シシャゴニュウ</t>
    </rPh>
    <phoneticPr fontId="1"/>
  </si>
  <si>
    <t>四捨五入して小数点以下２桁</t>
    <rPh sb="6" eb="9">
      <t>ショウスウテン</t>
    </rPh>
    <rPh sb="9" eb="11">
      <t>イカ</t>
    </rPh>
    <rPh sb="12" eb="13">
      <t>ケタ</t>
    </rPh>
    <phoneticPr fontId="1"/>
  </si>
  <si>
    <t>3.1415926</t>
    <phoneticPr fontId="1"/>
  </si>
  <si>
    <t>四捨五入して小数点以下４桁</t>
    <rPh sb="6" eb="9">
      <t>ショウスウテン</t>
    </rPh>
    <rPh sb="9" eb="11">
      <t>イカ</t>
    </rPh>
    <rPh sb="12" eb="13">
      <t>ケタ</t>
    </rPh>
    <phoneticPr fontId="1"/>
  </si>
  <si>
    <t>小数部分の切捨て</t>
    <rPh sb="0" eb="2">
      <t>ショウスウ</t>
    </rPh>
    <rPh sb="2" eb="4">
      <t>ブブン</t>
    </rPh>
    <rPh sb="5" eb="7">
      <t>キリス</t>
    </rPh>
    <phoneticPr fontId="1"/>
  </si>
  <si>
    <t>この値を超えない最大の整数</t>
    <rPh sb="2" eb="3">
      <t>アタイ</t>
    </rPh>
    <rPh sb="4" eb="5">
      <t>コ</t>
    </rPh>
    <rPh sb="8" eb="10">
      <t>サイダイ</t>
    </rPh>
    <rPh sb="11" eb="13">
      <t>セイスウ</t>
    </rPh>
    <phoneticPr fontId="1"/>
  </si>
  <si>
    <t>-125.687</t>
    <phoneticPr fontId="1"/>
  </si>
  <si>
    <t>この値を超える最小の整数</t>
    <rPh sb="2" eb="3">
      <t>アタイ</t>
    </rPh>
    <rPh sb="4" eb="5">
      <t>コ</t>
    </rPh>
    <rPh sb="7" eb="9">
      <t>サイショウ</t>
    </rPh>
    <rPh sb="10" eb="12">
      <t>セイスウ</t>
    </rPh>
    <phoneticPr fontId="1"/>
  </si>
  <si>
    <t>課題５</t>
    <rPh sb="0" eb="2">
      <t>カダイ</t>
    </rPh>
    <phoneticPr fontId="1"/>
  </si>
  <si>
    <t>右のデータベースを使い、下表の解答欄を埋めなさい。</t>
    <rPh sb="0" eb="1">
      <t>ミギ</t>
    </rPh>
    <rPh sb="9" eb="10">
      <t>ツカ</t>
    </rPh>
    <rPh sb="12" eb="14">
      <t>カヒョウ</t>
    </rPh>
    <rPh sb="15" eb="18">
      <t>カイトウラン</t>
    </rPh>
    <rPh sb="19" eb="20">
      <t>ウ</t>
    </rPh>
    <phoneticPr fontId="1"/>
  </si>
  <si>
    <t>課題</t>
    <rPh sb="0" eb="2">
      <t>カダイ</t>
    </rPh>
    <phoneticPr fontId="1"/>
  </si>
  <si>
    <t>解答欄</t>
    <rPh sb="0" eb="3">
      <t>カイトウラン</t>
    </rPh>
    <phoneticPr fontId="1"/>
  </si>
  <si>
    <t>商品</t>
    <rPh sb="0" eb="2">
      <t>ショウヒン</t>
    </rPh>
    <phoneticPr fontId="1"/>
  </si>
  <si>
    <t>納品日</t>
    <rPh sb="0" eb="3">
      <t>ノウヒンビ</t>
    </rPh>
    <phoneticPr fontId="1"/>
  </si>
  <si>
    <t>請求額</t>
    <rPh sb="0" eb="2">
      <t>セイキュウ</t>
    </rPh>
    <rPh sb="2" eb="3">
      <t>ガク</t>
    </rPh>
    <phoneticPr fontId="1"/>
  </si>
  <si>
    <t>単価</t>
    <rPh sb="0" eb="2">
      <t>タンカ</t>
    </rPh>
    <phoneticPr fontId="1"/>
  </si>
  <si>
    <t>E社の全請求額</t>
    <rPh sb="1" eb="2">
      <t>シャ</t>
    </rPh>
    <rPh sb="3" eb="4">
      <t>ゼン</t>
    </rPh>
    <rPh sb="4" eb="6">
      <t>セイキュウ</t>
    </rPh>
    <rPh sb="6" eb="7">
      <t>ガク</t>
    </rPh>
    <phoneticPr fontId="1"/>
  </si>
  <si>
    <t>B-113</t>
  </si>
  <si>
    <t>A-102</t>
  </si>
  <si>
    <t>2010年までの全請求額</t>
    <rPh sb="4" eb="5">
      <t>ネン</t>
    </rPh>
    <rPh sb="8" eb="9">
      <t>ゼン</t>
    </rPh>
    <rPh sb="9" eb="11">
      <t>セイキュウ</t>
    </rPh>
    <rPh sb="11" eb="12">
      <t>ガク</t>
    </rPh>
    <phoneticPr fontId="1"/>
  </si>
  <si>
    <t>B-112</t>
  </si>
  <si>
    <t>A-105</t>
    <phoneticPr fontId="1"/>
  </si>
  <si>
    <t>一回の出荷数が100個以下の出荷数合計</t>
    <rPh sb="10" eb="13">
      <t>コイカ</t>
    </rPh>
    <rPh sb="17" eb="19">
      <t>ゴウケイ</t>
    </rPh>
    <phoneticPr fontId="1"/>
  </si>
  <si>
    <t>A-108</t>
  </si>
  <si>
    <t>B型番の商品の出荷数合計</t>
    <rPh sb="1" eb="3">
      <t>カタバン</t>
    </rPh>
    <rPh sb="4" eb="6">
      <t>ショウヒン</t>
    </rPh>
    <rPh sb="10" eb="12">
      <t>ゴウケイ</t>
    </rPh>
    <phoneticPr fontId="1"/>
  </si>
  <si>
    <t>C-103</t>
  </si>
  <si>
    <t>B-110</t>
  </si>
  <si>
    <t>全出荷回数</t>
    <rPh sb="0" eb="1">
      <t>ゼン</t>
    </rPh>
    <rPh sb="1" eb="3">
      <t>シュッカ</t>
    </rPh>
    <rPh sb="3" eb="5">
      <t>カイスウ</t>
    </rPh>
    <phoneticPr fontId="1"/>
  </si>
  <si>
    <t>一番目と二番目に高い請求額の合計</t>
    <rPh sb="0" eb="3">
      <t>イチバンメ</t>
    </rPh>
    <rPh sb="4" eb="7">
      <t>ニバンメ</t>
    </rPh>
    <rPh sb="8" eb="9">
      <t>タカ</t>
    </rPh>
    <rPh sb="10" eb="12">
      <t>セイキュウ</t>
    </rPh>
    <rPh sb="12" eb="13">
      <t>ガク</t>
    </rPh>
    <rPh sb="14" eb="16">
      <t>ゴウケイ</t>
    </rPh>
    <phoneticPr fontId="1"/>
  </si>
  <si>
    <t>C-105</t>
  </si>
  <si>
    <t>難</t>
    <rPh sb="0" eb="1">
      <t>ナン</t>
    </rPh>
    <phoneticPr fontId="1"/>
  </si>
  <si>
    <t>二番目に高い請求額の社名</t>
    <rPh sb="10" eb="12">
      <t>シャメイ</t>
    </rPh>
    <phoneticPr fontId="1"/>
  </si>
  <si>
    <t>B型番の商品の出荷回数</t>
    <rPh sb="1" eb="3">
      <t>カタバン</t>
    </rPh>
    <rPh sb="4" eb="6">
      <t>ショウヒン</t>
    </rPh>
    <rPh sb="9" eb="11">
      <t>カイスウ</t>
    </rPh>
    <phoneticPr fontId="1"/>
  </si>
  <si>
    <t>一回の出荷数が100以下の出荷回数</t>
    <rPh sb="0" eb="2">
      <t>イッカイ</t>
    </rPh>
    <rPh sb="3" eb="5">
      <t>シュッカ</t>
    </rPh>
    <rPh sb="5" eb="6">
      <t>スウ</t>
    </rPh>
    <rPh sb="10" eb="12">
      <t>イカ</t>
    </rPh>
    <rPh sb="15" eb="17">
      <t>カイスウ</t>
    </rPh>
    <phoneticPr fontId="1"/>
  </si>
  <si>
    <t>一回の出荷数が50の請求額合計</t>
    <rPh sb="0" eb="2">
      <t>イッカイ</t>
    </rPh>
    <rPh sb="3" eb="5">
      <t>シュッカ</t>
    </rPh>
    <rPh sb="5" eb="6">
      <t>スウ</t>
    </rPh>
    <rPh sb="10" eb="12">
      <t>セイキュウ</t>
    </rPh>
    <rPh sb="12" eb="13">
      <t>ガク</t>
    </rPh>
    <rPh sb="13" eb="15">
      <t>ゴウケイ</t>
    </rPh>
    <phoneticPr fontId="1"/>
  </si>
  <si>
    <t>A型番の商品の請求額合計</t>
    <rPh sb="1" eb="3">
      <t>カタバン</t>
    </rPh>
    <rPh sb="4" eb="6">
      <t>ショウヒン</t>
    </rPh>
    <rPh sb="7" eb="9">
      <t>セイキュウ</t>
    </rPh>
    <rPh sb="9" eb="10">
      <t>ガク</t>
    </rPh>
    <rPh sb="10" eb="12">
      <t>ゴウケイ</t>
    </rPh>
    <phoneticPr fontId="1"/>
  </si>
  <si>
    <t>2010/2/17に出荷した商品</t>
    <rPh sb="10" eb="12">
      <t>シュッカ</t>
    </rPh>
    <rPh sb="14" eb="16">
      <t>ショウヒン</t>
    </rPh>
    <phoneticPr fontId="1"/>
  </si>
  <si>
    <t>課題６</t>
    <rPh sb="0" eb="2">
      <t>カダイ</t>
    </rPh>
    <phoneticPr fontId="1"/>
  </si>
  <si>
    <t>右のデータベースを使い、各社ごとのデータを求めなさい</t>
    <rPh sb="12" eb="14">
      <t>カクシャ</t>
    </rPh>
    <rPh sb="21" eb="22">
      <t>モト</t>
    </rPh>
    <phoneticPr fontId="1"/>
  </si>
  <si>
    <t>出荷数計</t>
    <rPh sb="0" eb="2">
      <t>シュッカ</t>
    </rPh>
    <rPh sb="2" eb="3">
      <t>カズ</t>
    </rPh>
    <rPh sb="3" eb="4">
      <t>ケイ</t>
    </rPh>
    <phoneticPr fontId="1"/>
  </si>
  <si>
    <t>受注回数</t>
    <rPh sb="0" eb="2">
      <t>ジュチュウ</t>
    </rPh>
    <rPh sb="2" eb="4">
      <t>カイスウ</t>
    </rPh>
    <phoneticPr fontId="1"/>
  </si>
  <si>
    <t>請求額合計</t>
    <rPh sb="0" eb="2">
      <t>セイキュウ</t>
    </rPh>
    <rPh sb="2" eb="3">
      <t>ガク</t>
    </rPh>
    <rPh sb="3" eb="5">
      <t>ゴウケイ</t>
    </rPh>
    <phoneticPr fontId="1"/>
  </si>
  <si>
    <t>課題７</t>
    <rPh sb="0" eb="2">
      <t>カダイ</t>
    </rPh>
    <phoneticPr fontId="1"/>
  </si>
  <si>
    <t>次の重さの物を右に書かれた性能のデジタルはかりで測るとどのような値が出るか？</t>
    <rPh sb="0" eb="1">
      <t>ツギ</t>
    </rPh>
    <rPh sb="2" eb="3">
      <t>オモ</t>
    </rPh>
    <rPh sb="5" eb="6">
      <t>モノ</t>
    </rPh>
    <rPh sb="7" eb="8">
      <t>ミギ</t>
    </rPh>
    <rPh sb="9" eb="10">
      <t>カ</t>
    </rPh>
    <rPh sb="13" eb="15">
      <t>セイノウ</t>
    </rPh>
    <rPh sb="24" eb="25">
      <t>ハカ</t>
    </rPh>
    <rPh sb="32" eb="33">
      <t>アタイ</t>
    </rPh>
    <rPh sb="34" eb="35">
      <t>デ</t>
    </rPh>
    <phoneticPr fontId="1"/>
  </si>
  <si>
    <t>値が目量の中間を超えれば切り上げで、中間以下の場合は切り捨てます。</t>
    <rPh sb="0" eb="1">
      <t>アタイ</t>
    </rPh>
    <rPh sb="2" eb="4">
      <t>メリョウ</t>
    </rPh>
    <rPh sb="5" eb="7">
      <t>チュウカン</t>
    </rPh>
    <rPh sb="8" eb="9">
      <t>コ</t>
    </rPh>
    <rPh sb="12" eb="13">
      <t>キ</t>
    </rPh>
    <rPh sb="14" eb="15">
      <t>ア</t>
    </rPh>
    <rPh sb="18" eb="20">
      <t>チュウカン</t>
    </rPh>
    <rPh sb="20" eb="22">
      <t>イカ</t>
    </rPh>
    <rPh sb="23" eb="25">
      <t>バアイ</t>
    </rPh>
    <rPh sb="26" eb="27">
      <t>キ</t>
    </rPh>
    <rPh sb="28" eb="29">
      <t>ス</t>
    </rPh>
    <phoneticPr fontId="1"/>
  </si>
  <si>
    <t>例　　目量5gの場合、12.5gなら表示は10g、12.6gなら15gの表示になります。</t>
    <rPh sb="0" eb="1">
      <t>レイ</t>
    </rPh>
    <rPh sb="3" eb="5">
      <t>メリョウ</t>
    </rPh>
    <rPh sb="8" eb="10">
      <t>バアイ</t>
    </rPh>
    <rPh sb="18" eb="20">
      <t>ヒョウジ</t>
    </rPh>
    <rPh sb="36" eb="38">
      <t>ヒョウジ</t>
    </rPh>
    <phoneticPr fontId="1"/>
  </si>
  <si>
    <t>質量</t>
    <rPh sb="0" eb="2">
      <t>シツリョウ</t>
    </rPh>
    <phoneticPr fontId="1"/>
  </si>
  <si>
    <t>目量</t>
    <rPh sb="0" eb="2">
      <t>メリョウ</t>
    </rPh>
    <phoneticPr fontId="1"/>
  </si>
  <si>
    <t>表示値</t>
    <rPh sb="0" eb="2">
      <t>ヒョウジ</t>
    </rPh>
    <rPh sb="2" eb="3">
      <t>チ</t>
    </rPh>
    <phoneticPr fontId="1"/>
  </si>
  <si>
    <t>値が目量の中間以上ならば切り上げで、中間未満を切り捨てる場合。</t>
    <rPh sb="0" eb="1">
      <t>アタイ</t>
    </rPh>
    <rPh sb="2" eb="4">
      <t>メリョウ</t>
    </rPh>
    <rPh sb="5" eb="7">
      <t>チュウカン</t>
    </rPh>
    <rPh sb="7" eb="9">
      <t>イジョウ</t>
    </rPh>
    <rPh sb="12" eb="13">
      <t>キ</t>
    </rPh>
    <rPh sb="14" eb="15">
      <t>ア</t>
    </rPh>
    <rPh sb="18" eb="20">
      <t>チュウカン</t>
    </rPh>
    <rPh sb="20" eb="21">
      <t>ミ</t>
    </rPh>
    <rPh sb="21" eb="22">
      <t>マン</t>
    </rPh>
    <rPh sb="23" eb="24">
      <t>キ</t>
    </rPh>
    <rPh sb="25" eb="26">
      <t>ス</t>
    </rPh>
    <rPh sb="28" eb="30">
      <t>バアイ</t>
    </rPh>
    <phoneticPr fontId="1"/>
  </si>
  <si>
    <t>課題８</t>
    <rPh sb="0" eb="2">
      <t>カダイ</t>
    </rPh>
    <phoneticPr fontId="1"/>
  </si>
  <si>
    <t>乱数を用いて表の右欄に条件を満たす値が表示されるよう式を入れなさい。</t>
    <rPh sb="0" eb="2">
      <t>ランスウ</t>
    </rPh>
    <rPh sb="3" eb="4">
      <t>モチ</t>
    </rPh>
    <rPh sb="6" eb="7">
      <t>ヒョウ</t>
    </rPh>
    <rPh sb="8" eb="9">
      <t>ウ</t>
    </rPh>
    <rPh sb="9" eb="10">
      <t>ラン</t>
    </rPh>
    <rPh sb="11" eb="13">
      <t>ジョウケン</t>
    </rPh>
    <rPh sb="14" eb="15">
      <t>ミ</t>
    </rPh>
    <rPh sb="17" eb="18">
      <t>アタイ</t>
    </rPh>
    <rPh sb="19" eb="21">
      <t>ヒョウジ</t>
    </rPh>
    <rPh sb="26" eb="27">
      <t>シキ</t>
    </rPh>
    <rPh sb="28" eb="29">
      <t>イ</t>
    </rPh>
    <phoneticPr fontId="1"/>
  </si>
  <si>
    <t>条件</t>
    <rPh sb="0" eb="2">
      <t>ジョウケン</t>
    </rPh>
    <phoneticPr fontId="1"/>
  </si>
  <si>
    <t>最大値が1000、最小値が100の整数だけの乱数。</t>
    <rPh sb="0" eb="3">
      <t>サイダイチ</t>
    </rPh>
    <rPh sb="9" eb="12">
      <t>サイショウチ</t>
    </rPh>
    <rPh sb="17" eb="19">
      <t>セイスウ</t>
    </rPh>
    <rPh sb="22" eb="24">
      <t>ランスウ</t>
    </rPh>
    <phoneticPr fontId="1"/>
  </si>
  <si>
    <t>最大値が100、最小値が50で、5刻みの乱数。例　65  80  55</t>
    <rPh sb="0" eb="3">
      <t>サイダイチ</t>
    </rPh>
    <rPh sb="8" eb="11">
      <t>サイショウチ</t>
    </rPh>
    <rPh sb="17" eb="18">
      <t>キザ</t>
    </rPh>
    <rPh sb="20" eb="22">
      <t>ランスウ</t>
    </rPh>
    <rPh sb="23" eb="24">
      <t>レイ</t>
    </rPh>
    <phoneticPr fontId="1"/>
  </si>
  <si>
    <t>0.5未満、-0.5以上で、小数点以下2桁の乱数。</t>
    <rPh sb="3" eb="5">
      <t>ミマン</t>
    </rPh>
    <rPh sb="10" eb="12">
      <t>イジョウ</t>
    </rPh>
    <rPh sb="14" eb="17">
      <t>ショウスウテン</t>
    </rPh>
    <rPh sb="17" eb="19">
      <t>イカ</t>
    </rPh>
    <rPh sb="20" eb="21">
      <t>ケタ</t>
    </rPh>
    <rPh sb="22" eb="24">
      <t>ランスウ</t>
    </rPh>
    <phoneticPr fontId="1"/>
  </si>
  <si>
    <t>最大値が30000、最小値が5000で、１００刻みの乱数。</t>
    <rPh sb="0" eb="3">
      <t>サイダイチ</t>
    </rPh>
    <rPh sb="10" eb="13">
      <t>サイショウチ</t>
    </rPh>
    <rPh sb="23" eb="24">
      <t>キザ</t>
    </rPh>
    <rPh sb="26" eb="28">
      <t>ランスウ</t>
    </rPh>
    <phoneticPr fontId="1"/>
  </si>
  <si>
    <t>０か１かの乱数。</t>
    <rPh sb="5" eb="7">
      <t>ランスウ</t>
    </rPh>
    <phoneticPr fontId="1"/>
  </si>
  <si>
    <t>別解</t>
    <rPh sb="0" eb="1">
      <t>ベツ</t>
    </rPh>
    <rPh sb="1" eb="2">
      <t>カイ</t>
    </rPh>
    <phoneticPr fontId="1"/>
  </si>
  <si>
    <t>CEILING使用</t>
    <rPh sb="7" eb="9">
      <t>シヨウ</t>
    </rPh>
    <phoneticPr fontId="1"/>
  </si>
  <si>
    <t>一番簡単</t>
    <rPh sb="0" eb="2">
      <t>イチバン</t>
    </rPh>
    <rPh sb="2" eb="4">
      <t>カンタン</t>
    </rPh>
    <phoneticPr fontId="1"/>
  </si>
  <si>
    <t>3.1415926</t>
    <phoneticPr fontId="1"/>
  </si>
  <si>
    <t>-125.687</t>
    <phoneticPr fontId="1"/>
  </si>
  <si>
    <t>A-105</t>
    <phoneticPr fontId="1"/>
  </si>
  <si>
    <t>別解</t>
    <rPh sb="0" eb="1">
      <t>ベッ</t>
    </rPh>
    <rPh sb="1" eb="2">
      <t>カイ</t>
    </rPh>
    <phoneticPr fontId="1"/>
  </si>
  <si>
    <t>別解答</t>
    <rPh sb="0" eb="1">
      <t>ベツ</t>
    </rPh>
    <rPh sb="1" eb="3">
      <t>カイトウ</t>
    </rPh>
    <phoneticPr fontId="1"/>
  </si>
  <si>
    <t>検索する列と合計する列を別々の列にすることも可能です。</t>
    <rPh sb="0" eb="2">
      <t>ケンサク</t>
    </rPh>
    <rPh sb="4" eb="5">
      <t>レツ</t>
    </rPh>
    <rPh sb="6" eb="8">
      <t>ゴウケイ</t>
    </rPh>
    <rPh sb="10" eb="11">
      <t>レツ</t>
    </rPh>
    <rPh sb="12" eb="14">
      <t>ベツベツ</t>
    </rPh>
    <rPh sb="15" eb="16">
      <t>レツ</t>
    </rPh>
    <rPh sb="22" eb="24">
      <t>カノウ</t>
    </rPh>
    <phoneticPr fontId="1"/>
  </si>
  <si>
    <t>例　　Cで始まる商品の出荷数の合計</t>
    <rPh sb="0" eb="1">
      <t>レイ</t>
    </rPh>
    <rPh sb="5" eb="6">
      <t>ハジ</t>
    </rPh>
    <rPh sb="8" eb="10">
      <t>ショウヒン</t>
    </rPh>
    <rPh sb="11" eb="13">
      <t>シュッカ</t>
    </rPh>
    <rPh sb="13" eb="14">
      <t>スウ</t>
    </rPh>
    <rPh sb="15" eb="17">
      <t>ゴウケイ</t>
    </rPh>
    <phoneticPr fontId="1"/>
  </si>
  <si>
    <r>
      <t>==SUMIF(B25:B39,"C*",C25:C39)　</t>
    </r>
    <r>
      <rPr>
        <sz val="11"/>
        <color indexed="10"/>
        <rFont val="ＭＳ Ｐゴシック"/>
        <family val="3"/>
        <charset val="128"/>
      </rPr>
      <t>→</t>
    </r>
    <phoneticPr fontId="1"/>
  </si>
  <si>
    <t>B列で検索し、同じ行のC列の値を合計します。</t>
    <rPh sb="1" eb="2">
      <t>レツ</t>
    </rPh>
    <rPh sb="3" eb="5">
      <t>ケンサク</t>
    </rPh>
    <rPh sb="7" eb="8">
      <t>オナ</t>
    </rPh>
    <rPh sb="9" eb="10">
      <t>ギョウ</t>
    </rPh>
    <rPh sb="12" eb="13">
      <t>レツ</t>
    </rPh>
    <rPh sb="14" eb="15">
      <t>アタイ</t>
    </rPh>
    <rPh sb="16" eb="18">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</si>
</sst>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h:mm;@"/>
    <numFmt numFmtId="177" formatCode="General&quot;km&quot;"/>
    <numFmt numFmtId="178" formatCode="General&quot;g&quot;"/>
  </numFmts>
  <fonts count="6" x14ac:knownFonts="1">
    <font>
      <sz val="11"/>
      <name val="ＭＳ Ｐゴシック"/>
      <family val="3"/>
      <charset val="128"/>
    </font>
    <font>
      <sz val="6"/>
      <name val="ＭＳ Ｐゴシック"/>
      <family val="3"/>
      <charset val="128"/>
    </font>
    <font>
      <b/>
      <sz val="11"/>
      <color indexed="10"/>
      <name val="ＭＳ Ｐゴシック"/>
      <family val="3"/>
      <charset val="128"/>
    </font>
    <font>
      <b/>
      <sz val="11"/>
      <name val="ＭＳ Ｐゴシック"/>
      <family val="3"/>
      <charset val="128"/>
    </font>
    <font>
      <sz val="11"/>
      <name val="ＭＳ Ｐゴシック"/>
      <family val="3"/>
      <charset val="128"/>
    </font>
    <font>
      <sz val="11"/>
      <color indexed="10"/>
      <name val="ＭＳ Ｐゴシック"/>
      <family val="3"/>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0" xfId="0" quotePrefix="1" applyBorder="1" applyAlignment="1">
      <alignment horizontal="left" vertical="center" indent="1"/>
    </xf>
    <xf numFmtId="0" fontId="0" fillId="0" borderId="0" xfId="0" applyBorder="1">
      <alignment vertical="center"/>
    </xf>
    <xf numFmtId="0" fontId="0" fillId="0" borderId="0" xfId="0" applyAlignment="1">
      <alignment horizontal="right" vertical="center"/>
    </xf>
    <xf numFmtId="20" fontId="0" fillId="0" borderId="0" xfId="0" applyNumberFormat="1">
      <alignment vertical="center"/>
    </xf>
    <xf numFmtId="20" fontId="0" fillId="0" borderId="5" xfId="0" applyNumberFormat="1" applyBorder="1">
      <alignment vertical="center"/>
    </xf>
    <xf numFmtId="0" fontId="3" fillId="0" borderId="0" xfId="0" applyFont="1">
      <alignmen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0" xfId="0" quotePrefix="1" applyBorder="1" applyAlignment="1">
      <alignment horizontal="right" vertical="center"/>
    </xf>
    <xf numFmtId="176" fontId="0" fillId="0" borderId="5" xfId="0" applyNumberFormat="1" applyBorder="1">
      <alignment vertical="center"/>
    </xf>
    <xf numFmtId="0" fontId="0" fillId="0" borderId="5" xfId="0" applyBorder="1" applyAlignment="1">
      <alignment horizontal="center" vertical="center" wrapText="1"/>
    </xf>
    <xf numFmtId="177" fontId="0" fillId="0" borderId="5" xfId="0" applyNumberFormat="1" applyBorder="1">
      <alignment vertical="center"/>
    </xf>
    <xf numFmtId="0" fontId="0" fillId="0" borderId="0" xfId="0" applyFill="1" applyBorder="1" applyAlignment="1">
      <alignment vertical="center"/>
    </xf>
    <xf numFmtId="12" fontId="0" fillId="0" borderId="5" xfId="0" applyNumberFormat="1" applyBorder="1">
      <alignment vertical="center"/>
    </xf>
    <xf numFmtId="0" fontId="0" fillId="0" borderId="5" xfId="1" applyNumberFormat="1" applyFont="1" applyBorder="1">
      <alignment vertical="center"/>
    </xf>
    <xf numFmtId="38" fontId="0" fillId="0" borderId="5" xfId="1" applyFont="1" applyBorder="1">
      <alignment vertical="center"/>
    </xf>
    <xf numFmtId="0" fontId="0" fillId="0" borderId="5" xfId="0" quotePrefix="1" applyBorder="1" applyAlignment="1">
      <alignment horizontal="right" vertical="center"/>
    </xf>
    <xf numFmtId="5" fontId="0" fillId="0" borderId="0" xfId="0" applyNumberForma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5" fontId="0" fillId="0" borderId="5" xfId="0" applyNumberFormat="1" applyBorder="1" applyAlignment="1">
      <alignment horizontal="center" vertical="center"/>
    </xf>
    <xf numFmtId="0" fontId="0" fillId="0" borderId="15" xfId="0" applyBorder="1">
      <alignment vertical="center"/>
    </xf>
    <xf numFmtId="0" fontId="0" fillId="0" borderId="16" xfId="0" applyBorder="1">
      <alignment vertical="center"/>
    </xf>
    <xf numFmtId="14" fontId="0" fillId="0" borderId="17" xfId="0" applyNumberFormat="1" applyBorder="1">
      <alignment vertical="center"/>
    </xf>
    <xf numFmtId="5" fontId="0" fillId="0" borderId="18" xfId="0" applyNumberFormat="1" applyBorder="1">
      <alignment vertical="center"/>
    </xf>
    <xf numFmtId="0" fontId="0" fillId="0" borderId="15" xfId="0" applyBorder="1" applyAlignment="1">
      <alignment horizontal="center" vertical="center"/>
    </xf>
    <xf numFmtId="5" fontId="0" fillId="0" borderId="19" xfId="0" applyNumberFormat="1" applyBorder="1">
      <alignment vertical="center"/>
    </xf>
    <xf numFmtId="14" fontId="0" fillId="0" borderId="20" xfId="0" applyNumberFormat="1" applyBorder="1">
      <alignment vertical="center"/>
    </xf>
    <xf numFmtId="0" fontId="0" fillId="0" borderId="4" xfId="0" applyBorder="1" applyAlignment="1">
      <alignment horizontal="center" vertical="center"/>
    </xf>
    <xf numFmtId="5" fontId="0" fillId="0" borderId="6" xfId="0" applyNumberFormat="1" applyBorder="1">
      <alignment vertical="center"/>
    </xf>
    <xf numFmtId="0" fontId="0" fillId="0" borderId="5" xfId="0" applyNumberFormat="1" applyBorder="1" applyAlignment="1">
      <alignment horizontal="center" vertical="center"/>
    </xf>
    <xf numFmtId="38" fontId="0" fillId="0" borderId="5" xfId="1" applyFont="1" applyBorder="1" applyAlignment="1">
      <alignment horizontal="center" vertical="center"/>
    </xf>
    <xf numFmtId="0" fontId="5" fillId="0" borderId="0" xfId="0" applyFont="1" applyAlignment="1">
      <alignment horizontal="right" vertical="center"/>
    </xf>
    <xf numFmtId="0" fontId="0" fillId="0" borderId="7" xfId="0" applyBorder="1" applyAlignment="1">
      <alignment horizontal="center" vertical="center"/>
    </xf>
    <xf numFmtId="5" fontId="0" fillId="0" borderId="9" xfId="0" applyNumberFormat="1"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4" fontId="0" fillId="0" borderId="25" xfId="0" applyNumberFormat="1" applyBorder="1">
      <alignment vertical="center"/>
    </xf>
    <xf numFmtId="5" fontId="0" fillId="0" borderId="26" xfId="0" applyNumberFormat="1" applyBorder="1">
      <alignment vertical="center"/>
    </xf>
    <xf numFmtId="178" fontId="0" fillId="0" borderId="5" xfId="0" applyNumberFormat="1" applyBorder="1">
      <alignment vertical="center"/>
    </xf>
    <xf numFmtId="178" fontId="0" fillId="0" borderId="0" xfId="0" applyNumberFormat="1">
      <alignment vertical="center"/>
    </xf>
    <xf numFmtId="0" fontId="0" fillId="0" borderId="5" xfId="0" applyFill="1" applyBorder="1" applyAlignment="1">
      <alignment horizontal="center" vertical="center"/>
    </xf>
    <xf numFmtId="0" fontId="0" fillId="0" borderId="27" xfId="0" applyBorder="1">
      <alignment vertical="center"/>
    </xf>
    <xf numFmtId="0" fontId="0" fillId="0" borderId="0" xfId="0" quotePrefix="1" applyBorder="1" applyAlignment="1">
      <alignment horizontal="right" vertical="center"/>
    </xf>
    <xf numFmtId="0" fontId="0" fillId="0" borderId="0" xfId="0" applyBorder="1" applyAlignment="1">
      <alignment horizontal="left" vertical="center" indent="1"/>
    </xf>
    <xf numFmtId="0" fontId="0" fillId="0" borderId="5" xfId="0" applyBorder="1" applyAlignment="1">
      <alignment vertical="center"/>
    </xf>
    <xf numFmtId="6" fontId="0" fillId="0" borderId="5" xfId="2" applyFont="1"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5" xfId="0" applyFill="1" applyBorder="1">
      <alignment vertical="center"/>
    </xf>
    <xf numFmtId="0" fontId="0" fillId="0" borderId="19" xfId="0" applyBorder="1">
      <alignment vertical="center"/>
    </xf>
    <xf numFmtId="0" fontId="0" fillId="0" borderId="0" xfId="0" quotePrefix="1" applyBorder="1" applyAlignment="1">
      <alignment horizontal="left" vertical="center" indent="1"/>
    </xf>
    <xf numFmtId="0" fontId="0" fillId="0" borderId="0" xfId="0" quotePrefix="1" applyFill="1" applyBorder="1" applyAlignment="1">
      <alignment horizontal="right" vertical="center"/>
    </xf>
    <xf numFmtId="0" fontId="0" fillId="0" borderId="0" xfId="0" quotePrefix="1" applyBorder="1" applyAlignment="1">
      <alignment horizontal="left" vertical="center" indent="2"/>
    </xf>
    <xf numFmtId="0" fontId="0" fillId="0" borderId="0" xfId="0" applyBorder="1" applyAlignment="1">
      <alignment horizontal="left" vertical="center" indent="2"/>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15</xdr:row>
      <xdr:rowOff>95250</xdr:rowOff>
    </xdr:from>
    <xdr:to>
      <xdr:col>9</xdr:col>
      <xdr:colOff>419100</xdr:colOff>
      <xdr:row>18</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86150" y="2667000"/>
          <a:ext cx="3952875" cy="70485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69"/>
  <sheetViews>
    <sheetView tabSelected="1" workbookViewId="0"/>
  </sheetViews>
  <sheetFormatPr defaultRowHeight="13.5" x14ac:dyDescent="0.15"/>
  <cols>
    <col min="1" max="1" width="6.5" customWidth="1"/>
    <col min="2" max="4" width="6.625" customWidth="1"/>
  </cols>
  <sheetData>
    <row r="1" spans="2:4" x14ac:dyDescent="0.15">
      <c r="B1" s="16" t="s">
        <v>11</v>
      </c>
    </row>
    <row r="2" spans="2:4" x14ac:dyDescent="0.15">
      <c r="C2" s="14">
        <v>2.0833333333333332E-2</v>
      </c>
      <c r="D2">
        <v>1000</v>
      </c>
    </row>
    <row r="3" spans="2:4" x14ac:dyDescent="0.15">
      <c r="B3" s="15">
        <v>0.35069444444444442</v>
      </c>
      <c r="C3" s="15">
        <f>CEILING(B3,$C$2)</f>
        <v>0.35416666666666663</v>
      </c>
      <c r="D3" s="15">
        <f>FLOOR(B3,$C$2)</f>
        <v>0.33333333333333331</v>
      </c>
    </row>
    <row r="4" spans="2:4" x14ac:dyDescent="0.15">
      <c r="B4" s="15">
        <v>0.33263888888888887</v>
      </c>
      <c r="C4" s="15">
        <f t="shared" ref="C4:C5" si="0">CEILING(B4,$C$2)</f>
        <v>0.33333333333333331</v>
      </c>
      <c r="D4" s="15">
        <f t="shared" ref="D4:D5" si="1">FLOOR(B4,$C$2)</f>
        <v>0.3125</v>
      </c>
    </row>
    <row r="5" spans="2:4" x14ac:dyDescent="0.15">
      <c r="B5" s="15">
        <v>0.36458333333333331</v>
      </c>
      <c r="C5" s="15">
        <f t="shared" si="0"/>
        <v>0.375</v>
      </c>
      <c r="D5" s="15">
        <f t="shared" si="1"/>
        <v>0.35416666666666663</v>
      </c>
    </row>
    <row r="9" spans="2:4" ht="14.25" thickBot="1" x14ac:dyDescent="0.2">
      <c r="B9" s="16" t="s">
        <v>12</v>
      </c>
    </row>
    <row r="10" spans="2:4" x14ac:dyDescent="0.15">
      <c r="B10" s="1">
        <v>15</v>
      </c>
      <c r="C10" s="2">
        <v>11</v>
      </c>
      <c r="D10" s="3">
        <v>15</v>
      </c>
    </row>
    <row r="11" spans="2:4" x14ac:dyDescent="0.15">
      <c r="B11" s="4">
        <v>24</v>
      </c>
      <c r="C11" s="5">
        <v>33</v>
      </c>
      <c r="D11" s="6">
        <v>23</v>
      </c>
    </row>
    <row r="12" spans="2:4" x14ac:dyDescent="0.15">
      <c r="B12" s="4">
        <v>31</v>
      </c>
      <c r="C12" s="5">
        <v>26</v>
      </c>
      <c r="D12" s="6">
        <v>31</v>
      </c>
    </row>
    <row r="13" spans="2:4" x14ac:dyDescent="0.15">
      <c r="B13" s="4">
        <v>65</v>
      </c>
      <c r="C13" s="5">
        <v>19</v>
      </c>
      <c r="D13" s="6">
        <v>24</v>
      </c>
    </row>
    <row r="14" spans="2:4" x14ac:dyDescent="0.15">
      <c r="B14" s="4">
        <v>22</v>
      </c>
      <c r="C14" s="5">
        <v>43</v>
      </c>
      <c r="D14" s="6">
        <v>18</v>
      </c>
    </row>
    <row r="15" spans="2:4" x14ac:dyDescent="0.15">
      <c r="B15" s="4">
        <v>18</v>
      </c>
      <c r="C15" s="5">
        <v>22</v>
      </c>
      <c r="D15" s="6">
        <v>27</v>
      </c>
    </row>
    <row r="16" spans="2:4" x14ac:dyDescent="0.15">
      <c r="B16" s="4">
        <v>16</v>
      </c>
      <c r="C16" s="5">
        <v>11</v>
      </c>
      <c r="D16" s="6">
        <v>20</v>
      </c>
    </row>
    <row r="17" spans="1:11" ht="14.25" thickBot="1" x14ac:dyDescent="0.2">
      <c r="B17" s="7">
        <v>27</v>
      </c>
      <c r="C17" s="8">
        <v>25</v>
      </c>
      <c r="D17" s="9">
        <v>25</v>
      </c>
    </row>
    <row r="18" spans="1:11" x14ac:dyDescent="0.15">
      <c r="A18" s="12"/>
      <c r="B18" s="60" t="s">
        <v>0</v>
      </c>
      <c r="C18" s="60"/>
      <c r="D18" s="60"/>
      <c r="E18" s="60"/>
      <c r="F18" s="60"/>
      <c r="G18" s="60"/>
    </row>
    <row r="19" spans="1:11" x14ac:dyDescent="0.15">
      <c r="A19" s="12"/>
      <c r="B19" s="59" t="s">
        <v>9</v>
      </c>
      <c r="C19" s="59"/>
      <c r="D19" s="59"/>
      <c r="E19" s="59"/>
      <c r="F19" s="59"/>
      <c r="G19" s="10">
        <f>COUNTIF(B10:D17,"&gt;20")</f>
        <v>15</v>
      </c>
    </row>
    <row r="20" spans="1:11" x14ac:dyDescent="0.15">
      <c r="A20" s="12"/>
      <c r="B20" s="60" t="s">
        <v>1</v>
      </c>
      <c r="C20" s="60"/>
      <c r="D20" s="60"/>
      <c r="E20" s="60"/>
      <c r="F20" s="60"/>
      <c r="G20" s="60"/>
    </row>
    <row r="21" spans="1:11" x14ac:dyDescent="0.15">
      <c r="A21" s="12"/>
      <c r="B21" s="59" t="s">
        <v>10</v>
      </c>
      <c r="C21" s="59"/>
      <c r="D21" s="59"/>
      <c r="E21" s="59"/>
      <c r="F21" s="59"/>
      <c r="G21" s="11">
        <f>SUMIF(B10:D17,"&lt;20")</f>
        <v>123</v>
      </c>
    </row>
    <row r="22" spans="1:11" x14ac:dyDescent="0.15">
      <c r="A22" s="12"/>
      <c r="B22" s="19"/>
      <c r="C22" s="19"/>
      <c r="D22" s="19"/>
      <c r="E22" s="19"/>
      <c r="F22" s="19"/>
      <c r="G22" s="11"/>
    </row>
    <row r="23" spans="1:11" ht="14.25" thickBot="1" x14ac:dyDescent="0.2">
      <c r="A23" s="12"/>
      <c r="B23" s="19"/>
      <c r="C23" s="19"/>
      <c r="D23" s="19"/>
      <c r="E23" s="19"/>
      <c r="F23" s="19"/>
      <c r="G23" s="11"/>
    </row>
    <row r="24" spans="1:11" ht="14.25" thickBot="1" x14ac:dyDescent="0.2">
      <c r="A24" s="12"/>
      <c r="B24" s="29" t="s">
        <v>58</v>
      </c>
      <c r="C24" s="33" t="s">
        <v>3</v>
      </c>
      <c r="D24" s="19"/>
      <c r="E24" s="60" t="s">
        <v>112</v>
      </c>
      <c r="F24" s="67"/>
      <c r="G24" s="67"/>
      <c r="H24" s="67"/>
      <c r="I24" s="67"/>
      <c r="J24" s="67"/>
      <c r="K24" s="67"/>
    </row>
    <row r="25" spans="1:11" x14ac:dyDescent="0.15">
      <c r="A25" s="12"/>
      <c r="B25" s="35" t="s">
        <v>63</v>
      </c>
      <c r="C25" s="66">
        <v>350</v>
      </c>
      <c r="D25" s="19"/>
      <c r="E25" s="60" t="s">
        <v>113</v>
      </c>
      <c r="F25" s="67"/>
      <c r="G25" s="67"/>
      <c r="H25" s="67"/>
      <c r="I25" s="67"/>
      <c r="J25" s="67"/>
      <c r="K25" s="67"/>
    </row>
    <row r="26" spans="1:11" x14ac:dyDescent="0.15">
      <c r="A26" s="12"/>
      <c r="B26" s="4" t="s">
        <v>66</v>
      </c>
      <c r="C26" s="6">
        <v>250</v>
      </c>
      <c r="D26" s="19"/>
      <c r="E26" s="68" t="s">
        <v>114</v>
      </c>
      <c r="F26" s="68"/>
      <c r="G26" s="68"/>
      <c r="H26" s="68"/>
      <c r="I26" s="68"/>
      <c r="J26" s="11">
        <f>SUMIF(B25:B39,"C*",C25:C39)</f>
        <v>1250</v>
      </c>
      <c r="K26" s="11"/>
    </row>
    <row r="27" spans="1:11" x14ac:dyDescent="0.15">
      <c r="A27" s="12"/>
      <c r="B27" s="4" t="s">
        <v>64</v>
      </c>
      <c r="C27" s="6">
        <v>150</v>
      </c>
      <c r="D27" s="19"/>
      <c r="E27" s="70" t="s">
        <v>115</v>
      </c>
      <c r="F27" s="69"/>
      <c r="G27" s="69"/>
      <c r="H27" s="69"/>
      <c r="I27" s="69"/>
      <c r="J27" s="69"/>
      <c r="K27" s="69"/>
    </row>
    <row r="28" spans="1:11" x14ac:dyDescent="0.15">
      <c r="A28" s="12"/>
      <c r="B28" s="4" t="s">
        <v>71</v>
      </c>
      <c r="C28" s="6">
        <v>50</v>
      </c>
      <c r="D28" s="19"/>
      <c r="E28" s="19"/>
      <c r="F28" s="19"/>
      <c r="G28" s="11"/>
      <c r="H28" s="12"/>
      <c r="I28" s="12"/>
      <c r="J28" s="12"/>
      <c r="K28" s="12"/>
    </row>
    <row r="29" spans="1:11" x14ac:dyDescent="0.15">
      <c r="A29" s="12"/>
      <c r="B29" s="4" t="s">
        <v>71</v>
      </c>
      <c r="C29" s="6">
        <v>250</v>
      </c>
      <c r="D29" s="19"/>
      <c r="E29" s="19"/>
      <c r="F29" s="19"/>
      <c r="G29" s="11"/>
    </row>
    <row r="30" spans="1:11" x14ac:dyDescent="0.15">
      <c r="A30" s="12"/>
      <c r="B30" s="4" t="s">
        <v>75</v>
      </c>
      <c r="C30" s="6">
        <v>200</v>
      </c>
      <c r="D30" s="19"/>
      <c r="E30" s="19"/>
      <c r="F30" s="19"/>
      <c r="G30" s="11"/>
    </row>
    <row r="31" spans="1:11" x14ac:dyDescent="0.15">
      <c r="A31" s="12"/>
      <c r="B31" s="4" t="s">
        <v>66</v>
      </c>
      <c r="C31" s="6">
        <v>100</v>
      </c>
      <c r="D31" s="19"/>
      <c r="E31" s="19"/>
      <c r="F31" s="19"/>
      <c r="G31" s="11"/>
    </row>
    <row r="32" spans="1:11" x14ac:dyDescent="0.15">
      <c r="A32" s="12"/>
      <c r="B32" s="4" t="s">
        <v>75</v>
      </c>
      <c r="C32" s="6">
        <v>100</v>
      </c>
      <c r="D32" s="19"/>
      <c r="E32" s="19"/>
      <c r="F32" s="19"/>
      <c r="G32" s="11"/>
    </row>
    <row r="33" spans="1:7" x14ac:dyDescent="0.15">
      <c r="A33" s="12"/>
      <c r="B33" s="4" t="s">
        <v>75</v>
      </c>
      <c r="C33" s="6">
        <v>100</v>
      </c>
      <c r="D33" s="19"/>
      <c r="E33" s="19"/>
      <c r="F33" s="19"/>
      <c r="G33" s="11"/>
    </row>
    <row r="34" spans="1:7" x14ac:dyDescent="0.15">
      <c r="A34" s="12"/>
      <c r="B34" s="4" t="s">
        <v>69</v>
      </c>
      <c r="C34" s="6">
        <v>50</v>
      </c>
      <c r="D34" s="19"/>
      <c r="E34" s="19"/>
      <c r="F34" s="19"/>
      <c r="G34" s="11"/>
    </row>
    <row r="35" spans="1:7" x14ac:dyDescent="0.15">
      <c r="A35" s="12"/>
      <c r="B35" s="4" t="s">
        <v>69</v>
      </c>
      <c r="C35" s="6">
        <v>300</v>
      </c>
      <c r="D35" s="19"/>
      <c r="E35" s="19"/>
      <c r="F35" s="19"/>
      <c r="G35" s="11"/>
    </row>
    <row r="36" spans="1:7" x14ac:dyDescent="0.15">
      <c r="A36" s="12"/>
      <c r="B36" s="4" t="s">
        <v>63</v>
      </c>
      <c r="C36" s="6">
        <v>100</v>
      </c>
      <c r="D36" s="19"/>
      <c r="E36" s="19"/>
      <c r="F36" s="19"/>
      <c r="G36" s="11"/>
    </row>
    <row r="37" spans="1:7" x14ac:dyDescent="0.15">
      <c r="A37" s="12"/>
      <c r="B37" s="4" t="s">
        <v>71</v>
      </c>
      <c r="C37" s="6">
        <v>150</v>
      </c>
      <c r="D37" s="19"/>
      <c r="E37" s="19"/>
      <c r="F37" s="19"/>
      <c r="G37" s="11"/>
    </row>
    <row r="38" spans="1:7" x14ac:dyDescent="0.15">
      <c r="A38" s="12"/>
      <c r="B38" s="4" t="s">
        <v>75</v>
      </c>
      <c r="C38" s="6">
        <v>100</v>
      </c>
      <c r="D38" s="19"/>
      <c r="E38" s="19"/>
      <c r="F38" s="19"/>
      <c r="G38" s="11"/>
    </row>
    <row r="39" spans="1:7" ht="14.25" thickBot="1" x14ac:dyDescent="0.2">
      <c r="A39" s="12"/>
      <c r="B39" s="7" t="s">
        <v>75</v>
      </c>
      <c r="C39" s="9">
        <v>300</v>
      </c>
      <c r="D39" s="19"/>
      <c r="E39" s="19"/>
      <c r="F39" s="19"/>
      <c r="G39" s="11"/>
    </row>
    <row r="40" spans="1:7" x14ac:dyDescent="0.15">
      <c r="A40" s="12"/>
      <c r="B40" s="19"/>
      <c r="C40" s="19"/>
      <c r="D40" s="19"/>
      <c r="E40" s="19"/>
      <c r="F40" s="19"/>
      <c r="G40" s="11"/>
    </row>
    <row r="42" spans="1:7" x14ac:dyDescent="0.15">
      <c r="B42" s="16" t="s">
        <v>17</v>
      </c>
    </row>
    <row r="43" spans="1:7" x14ac:dyDescent="0.15">
      <c r="B43" s="17" t="s">
        <v>2</v>
      </c>
      <c r="C43" s="17" t="s">
        <v>3</v>
      </c>
      <c r="D43" s="17" t="s">
        <v>3</v>
      </c>
    </row>
    <row r="44" spans="1:7" hidden="1" x14ac:dyDescent="0.15">
      <c r="B44" s="5" t="s">
        <v>4</v>
      </c>
      <c r="C44" s="5">
        <v>350</v>
      </c>
      <c r="D44" s="5">
        <v>350</v>
      </c>
    </row>
    <row r="45" spans="1:7" hidden="1" x14ac:dyDescent="0.15">
      <c r="B45" s="5" t="s">
        <v>5</v>
      </c>
      <c r="C45" s="5">
        <v>250</v>
      </c>
      <c r="D45" s="5">
        <v>250</v>
      </c>
    </row>
    <row r="46" spans="1:7" hidden="1" x14ac:dyDescent="0.15">
      <c r="B46" s="5" t="s">
        <v>6</v>
      </c>
      <c r="C46" s="5">
        <v>150</v>
      </c>
      <c r="D46" s="5">
        <v>150</v>
      </c>
    </row>
    <row r="47" spans="1:7" hidden="1" x14ac:dyDescent="0.15">
      <c r="B47" s="5" t="s">
        <v>4</v>
      </c>
      <c r="C47" s="5">
        <v>50</v>
      </c>
      <c r="D47" s="5">
        <v>50</v>
      </c>
    </row>
    <row r="48" spans="1:7" hidden="1" x14ac:dyDescent="0.15">
      <c r="B48" s="5" t="s">
        <v>7</v>
      </c>
      <c r="C48" s="5">
        <v>250</v>
      </c>
      <c r="D48" s="5">
        <v>250</v>
      </c>
    </row>
    <row r="49" spans="2:4" hidden="1" x14ac:dyDescent="0.15">
      <c r="B49" s="5" t="s">
        <v>5</v>
      </c>
      <c r="C49" s="5">
        <v>200</v>
      </c>
      <c r="D49" s="5">
        <v>200</v>
      </c>
    </row>
    <row r="50" spans="2:4" hidden="1" x14ac:dyDescent="0.15">
      <c r="B50" s="5" t="s">
        <v>5</v>
      </c>
      <c r="C50" s="5">
        <v>100</v>
      </c>
      <c r="D50" s="5">
        <v>100</v>
      </c>
    </row>
    <row r="51" spans="2:4" hidden="1" x14ac:dyDescent="0.15">
      <c r="B51" s="5" t="s">
        <v>6</v>
      </c>
      <c r="C51" s="5">
        <v>100</v>
      </c>
      <c r="D51" s="5">
        <v>100</v>
      </c>
    </row>
    <row r="52" spans="2:4" hidden="1" x14ac:dyDescent="0.15">
      <c r="B52" s="5" t="s">
        <v>4</v>
      </c>
      <c r="C52" s="5">
        <v>100</v>
      </c>
      <c r="D52" s="5">
        <v>100</v>
      </c>
    </row>
    <row r="53" spans="2:4" x14ac:dyDescent="0.15">
      <c r="B53" s="5" t="s">
        <v>8</v>
      </c>
      <c r="C53" s="5">
        <v>50</v>
      </c>
      <c r="D53" s="5">
        <v>50</v>
      </c>
    </row>
    <row r="54" spans="2:4" hidden="1" x14ac:dyDescent="0.15">
      <c r="B54" s="5" t="s">
        <v>7</v>
      </c>
      <c r="C54" s="5">
        <v>300</v>
      </c>
      <c r="D54" s="5">
        <v>300</v>
      </c>
    </row>
    <row r="55" spans="2:4" x14ac:dyDescent="0.15">
      <c r="B55" s="5" t="s">
        <v>8</v>
      </c>
      <c r="C55" s="5">
        <v>100</v>
      </c>
      <c r="D55" s="5">
        <v>100</v>
      </c>
    </row>
    <row r="56" spans="2:4" hidden="1" x14ac:dyDescent="0.15">
      <c r="B56" s="5" t="s">
        <v>4</v>
      </c>
      <c r="C56" s="5">
        <v>150</v>
      </c>
      <c r="D56" s="5">
        <v>150</v>
      </c>
    </row>
    <row r="57" spans="2:4" hidden="1" x14ac:dyDescent="0.15">
      <c r="B57" s="5" t="s">
        <v>7</v>
      </c>
      <c r="C57" s="5">
        <v>100</v>
      </c>
      <c r="D57" s="5">
        <v>100</v>
      </c>
    </row>
    <row r="58" spans="2:4" hidden="1" x14ac:dyDescent="0.15">
      <c r="B58" s="5" t="s">
        <v>6</v>
      </c>
      <c r="C58" s="5">
        <v>300</v>
      </c>
      <c r="D58" s="5">
        <v>300</v>
      </c>
    </row>
    <row r="59" spans="2:4" x14ac:dyDescent="0.15">
      <c r="B59" s="5" t="s">
        <v>8</v>
      </c>
      <c r="C59" s="5">
        <v>150</v>
      </c>
      <c r="D59" s="5">
        <v>150</v>
      </c>
    </row>
    <row r="60" spans="2:4" hidden="1" x14ac:dyDescent="0.15">
      <c r="B60" s="5" t="s">
        <v>7</v>
      </c>
      <c r="C60" s="5">
        <v>250</v>
      </c>
      <c r="D60" s="5">
        <v>250</v>
      </c>
    </row>
    <row r="61" spans="2:4" x14ac:dyDescent="0.15">
      <c r="B61" s="5" t="s">
        <v>8</v>
      </c>
      <c r="C61" s="5">
        <v>50</v>
      </c>
      <c r="D61" s="5">
        <v>50</v>
      </c>
    </row>
    <row r="62" spans="2:4" hidden="1" x14ac:dyDescent="0.15">
      <c r="B62" s="5" t="s">
        <v>5</v>
      </c>
      <c r="C62" s="5">
        <v>100</v>
      </c>
      <c r="D62" s="5">
        <v>100</v>
      </c>
    </row>
    <row r="63" spans="2:4" hidden="1" x14ac:dyDescent="0.15">
      <c r="B63" s="5" t="s">
        <v>6</v>
      </c>
      <c r="C63" s="5">
        <v>100</v>
      </c>
      <c r="D63" s="5">
        <v>100</v>
      </c>
    </row>
    <row r="64" spans="2:4" hidden="1" x14ac:dyDescent="0.15">
      <c r="B64" s="5" t="s">
        <v>7</v>
      </c>
      <c r="C64" s="5">
        <v>50</v>
      </c>
      <c r="D64" s="5">
        <v>50</v>
      </c>
    </row>
    <row r="65" spans="2:6" hidden="1" x14ac:dyDescent="0.15">
      <c r="B65" s="5" t="s">
        <v>5</v>
      </c>
      <c r="C65" s="5">
        <v>250</v>
      </c>
      <c r="D65" s="5">
        <v>250</v>
      </c>
    </row>
    <row r="66" spans="2:6" x14ac:dyDescent="0.15">
      <c r="B66" s="5" t="s">
        <v>8</v>
      </c>
      <c r="C66" s="5">
        <v>150</v>
      </c>
      <c r="D66" s="5">
        <v>150</v>
      </c>
    </row>
    <row r="67" spans="2:6" x14ac:dyDescent="0.15">
      <c r="C67">
        <f>SUBTOTAL(9,C53:C66)</f>
        <v>500</v>
      </c>
      <c r="D67">
        <f>SUM(D53:D66)</f>
        <v>2100</v>
      </c>
      <c r="E67" s="18" t="s">
        <v>16</v>
      </c>
      <c r="F67" t="s">
        <v>15</v>
      </c>
    </row>
    <row r="68" spans="2:6" x14ac:dyDescent="0.15">
      <c r="C68" s="13" t="s">
        <v>14</v>
      </c>
    </row>
    <row r="69" spans="2:6" x14ac:dyDescent="0.15">
      <c r="C69" t="s">
        <v>13</v>
      </c>
    </row>
  </sheetData>
  <autoFilter ref="B43:D66">
    <filterColumn colId="0">
      <filters>
        <filter val="A社"/>
      </filters>
    </filterColumn>
  </autoFilter>
  <mergeCells count="8">
    <mergeCell ref="E25:K25"/>
    <mergeCell ref="E26:I26"/>
    <mergeCell ref="E27:K27"/>
    <mergeCell ref="B19:F19"/>
    <mergeCell ref="B20:G20"/>
    <mergeCell ref="B18:G18"/>
    <mergeCell ref="B21:F21"/>
    <mergeCell ref="E24:K24"/>
  </mergeCell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101"/>
  <sheetViews>
    <sheetView workbookViewId="0"/>
  </sheetViews>
  <sheetFormatPr defaultRowHeight="13.5" x14ac:dyDescent="0.15"/>
  <cols>
    <col min="2" max="2" width="14.375" customWidth="1"/>
    <col min="5" max="5" width="10.25" bestFit="1" customWidth="1"/>
    <col min="6" max="6" width="13.5" bestFit="1" customWidth="1"/>
    <col min="11" max="11" width="10.5" bestFit="1" customWidth="1"/>
    <col min="12" max="12" width="11" customWidth="1"/>
    <col min="13" max="13" width="3.75" customWidth="1"/>
  </cols>
  <sheetData>
    <row r="1" spans="1:4" x14ac:dyDescent="0.15">
      <c r="A1" t="s">
        <v>18</v>
      </c>
      <c r="B1" t="s">
        <v>19</v>
      </c>
    </row>
    <row r="2" spans="1:4" x14ac:dyDescent="0.15">
      <c r="B2" t="s">
        <v>20</v>
      </c>
    </row>
    <row r="3" spans="1:4" x14ac:dyDescent="0.15">
      <c r="B3" s="5" t="s">
        <v>21</v>
      </c>
      <c r="C3" s="5" t="s">
        <v>22</v>
      </c>
    </row>
    <row r="4" spans="1:4" x14ac:dyDescent="0.15">
      <c r="B4" s="15">
        <v>0.23263888888888887</v>
      </c>
      <c r="C4" s="20"/>
    </row>
    <row r="5" spans="1:4" x14ac:dyDescent="0.15">
      <c r="B5" s="15">
        <v>5.9027777777777783E-2</v>
      </c>
      <c r="C5" s="20"/>
    </row>
    <row r="6" spans="1:4" x14ac:dyDescent="0.15">
      <c r="B6" s="15">
        <v>0.13958333333333334</v>
      </c>
      <c r="C6" s="20"/>
    </row>
    <row r="7" spans="1:4" x14ac:dyDescent="0.15">
      <c r="B7" s="15">
        <v>3.125E-2</v>
      </c>
      <c r="C7" s="20"/>
    </row>
    <row r="9" spans="1:4" x14ac:dyDescent="0.15">
      <c r="A9" t="s">
        <v>23</v>
      </c>
      <c r="B9" t="s">
        <v>24</v>
      </c>
    </row>
    <row r="10" spans="1:4" x14ac:dyDescent="0.15">
      <c r="B10" s="17" t="s">
        <v>25</v>
      </c>
      <c r="C10" s="17" t="s">
        <v>26</v>
      </c>
      <c r="D10" s="17" t="s">
        <v>27</v>
      </c>
    </row>
    <row r="11" spans="1:4" x14ac:dyDescent="0.15">
      <c r="B11" s="5">
        <v>200</v>
      </c>
      <c r="C11" s="5">
        <v>881</v>
      </c>
      <c r="D11" s="5"/>
    </row>
    <row r="12" spans="1:4" x14ac:dyDescent="0.15">
      <c r="B12" s="5">
        <v>12</v>
      </c>
      <c r="C12" s="5">
        <v>65</v>
      </c>
      <c r="D12" s="5"/>
    </row>
    <row r="13" spans="1:4" x14ac:dyDescent="0.15">
      <c r="B13" s="5">
        <v>3</v>
      </c>
      <c r="C13" s="5">
        <v>123</v>
      </c>
      <c r="D13" s="5"/>
    </row>
    <row r="15" spans="1:4" x14ac:dyDescent="0.15">
      <c r="A15" t="s">
        <v>28</v>
      </c>
      <c r="B15" t="s">
        <v>29</v>
      </c>
    </row>
    <row r="17" spans="1:6" ht="27" x14ac:dyDescent="0.15">
      <c r="B17" s="17" t="s">
        <v>30</v>
      </c>
      <c r="C17" s="21" t="s">
        <v>31</v>
      </c>
      <c r="D17" s="21" t="s">
        <v>32</v>
      </c>
    </row>
    <row r="18" spans="1:6" x14ac:dyDescent="0.15">
      <c r="B18" s="17" t="s">
        <v>33</v>
      </c>
      <c r="C18" s="22">
        <v>157.6</v>
      </c>
      <c r="D18" s="22"/>
    </row>
    <row r="19" spans="1:6" x14ac:dyDescent="0.15">
      <c r="B19" s="17" t="s">
        <v>34</v>
      </c>
      <c r="C19" s="22">
        <v>235.1</v>
      </c>
      <c r="D19" s="22"/>
    </row>
    <row r="20" spans="1:6" x14ac:dyDescent="0.15">
      <c r="B20" s="17" t="s">
        <v>35</v>
      </c>
      <c r="C20" s="22">
        <v>198.2</v>
      </c>
      <c r="D20" s="22"/>
    </row>
    <row r="21" spans="1:6" x14ac:dyDescent="0.15">
      <c r="B21" s="17" t="s">
        <v>36</v>
      </c>
      <c r="C21" s="22">
        <v>25.4</v>
      </c>
      <c r="D21" s="22"/>
    </row>
    <row r="22" spans="1:6" x14ac:dyDescent="0.15">
      <c r="B22" s="17" t="s">
        <v>37</v>
      </c>
      <c r="C22" s="22">
        <v>36.1</v>
      </c>
      <c r="D22" s="22"/>
    </row>
    <row r="23" spans="1:6" x14ac:dyDescent="0.15">
      <c r="B23" s="17" t="s">
        <v>38</v>
      </c>
      <c r="C23" s="22">
        <v>128.4</v>
      </c>
      <c r="D23" s="22"/>
    </row>
    <row r="26" spans="1:6" x14ac:dyDescent="0.15">
      <c r="A26" t="s">
        <v>39</v>
      </c>
      <c r="B26" s="23" t="s">
        <v>40</v>
      </c>
    </row>
    <row r="28" spans="1:6" x14ac:dyDescent="0.15">
      <c r="B28" s="17" t="s">
        <v>41</v>
      </c>
      <c r="C28" s="63" t="s">
        <v>42</v>
      </c>
      <c r="D28" s="63"/>
      <c r="E28" s="63"/>
      <c r="F28" s="17" t="s">
        <v>43</v>
      </c>
    </row>
    <row r="29" spans="1:6" x14ac:dyDescent="0.15">
      <c r="B29" s="5">
        <v>3.1415926500000002</v>
      </c>
      <c r="C29" s="64" t="s">
        <v>44</v>
      </c>
      <c r="D29" s="64"/>
      <c r="E29" s="64"/>
      <c r="F29" s="5"/>
    </row>
    <row r="30" spans="1:6" x14ac:dyDescent="0.15">
      <c r="B30" s="24">
        <f>31/11</f>
        <v>2.8181818181818183</v>
      </c>
      <c r="C30" s="64" t="s">
        <v>45</v>
      </c>
      <c r="D30" s="64"/>
      <c r="E30" s="64"/>
      <c r="F30" s="25"/>
    </row>
    <row r="31" spans="1:6" x14ac:dyDescent="0.15">
      <c r="B31" s="26">
        <v>51237982</v>
      </c>
      <c r="C31" s="64" t="s">
        <v>46</v>
      </c>
      <c r="D31" s="64"/>
      <c r="E31" s="64"/>
      <c r="F31" s="26"/>
    </row>
    <row r="32" spans="1:6" x14ac:dyDescent="0.15">
      <c r="B32" s="5">
        <f>-1/3</f>
        <v>-0.33333333333333331</v>
      </c>
      <c r="C32" s="64" t="s">
        <v>47</v>
      </c>
      <c r="D32" s="64"/>
      <c r="E32" s="64"/>
      <c r="F32" s="25"/>
    </row>
    <row r="33" spans="1:15" x14ac:dyDescent="0.15">
      <c r="B33" s="27" t="s">
        <v>48</v>
      </c>
      <c r="C33" s="64" t="s">
        <v>49</v>
      </c>
      <c r="D33" s="64"/>
      <c r="E33" s="64"/>
      <c r="F33" s="25"/>
    </row>
    <row r="34" spans="1:15" x14ac:dyDescent="0.15">
      <c r="B34" s="5">
        <v>1.32</v>
      </c>
      <c r="C34" s="65" t="s">
        <v>50</v>
      </c>
      <c r="D34" s="65"/>
      <c r="E34" s="65"/>
      <c r="F34" s="5"/>
    </row>
    <row r="35" spans="1:15" x14ac:dyDescent="0.15">
      <c r="B35" s="5">
        <v>-2.4</v>
      </c>
      <c r="C35" s="65" t="s">
        <v>50</v>
      </c>
      <c r="D35" s="65"/>
      <c r="E35" s="65"/>
      <c r="F35" s="5"/>
    </row>
    <row r="36" spans="1:15" x14ac:dyDescent="0.15">
      <c r="B36" s="5">
        <v>-3.6</v>
      </c>
      <c r="C36" s="65" t="s">
        <v>50</v>
      </c>
      <c r="D36" s="65"/>
      <c r="E36" s="65"/>
      <c r="F36" s="5"/>
    </row>
    <row r="37" spans="1:15" x14ac:dyDescent="0.15">
      <c r="B37" s="5">
        <v>1.9</v>
      </c>
      <c r="C37" s="65" t="s">
        <v>51</v>
      </c>
      <c r="D37" s="65"/>
      <c r="E37" s="65"/>
      <c r="F37" s="5"/>
    </row>
    <row r="38" spans="1:15" x14ac:dyDescent="0.15">
      <c r="B38" s="27" t="s">
        <v>52</v>
      </c>
      <c r="C38" s="65" t="s">
        <v>51</v>
      </c>
      <c r="D38" s="65"/>
      <c r="E38" s="65"/>
      <c r="F38" s="5"/>
    </row>
    <row r="39" spans="1:15" x14ac:dyDescent="0.15">
      <c r="B39" s="5">
        <f>8/7</f>
        <v>1.1428571428571428</v>
      </c>
      <c r="C39" s="65" t="s">
        <v>51</v>
      </c>
      <c r="D39" s="65"/>
      <c r="E39" s="65"/>
      <c r="F39" s="5"/>
    </row>
    <row r="40" spans="1:15" x14ac:dyDescent="0.15">
      <c r="B40" s="5">
        <f ca="1">RAND()*10-5</f>
        <v>-3.1837985567122598</v>
      </c>
      <c r="C40" s="65" t="s">
        <v>51</v>
      </c>
      <c r="D40" s="65"/>
      <c r="E40" s="65"/>
      <c r="F40" s="5"/>
    </row>
    <row r="41" spans="1:15" x14ac:dyDescent="0.15">
      <c r="B41" s="5">
        <v>-2.9</v>
      </c>
      <c r="C41" s="65" t="s">
        <v>53</v>
      </c>
      <c r="D41" s="65"/>
      <c r="E41" s="65"/>
      <c r="F41" s="5"/>
    </row>
    <row r="43" spans="1:15" x14ac:dyDescent="0.15">
      <c r="L43" s="28"/>
    </row>
    <row r="44" spans="1:15" ht="14.25" thickBot="1" x14ac:dyDescent="0.2">
      <c r="A44" t="s">
        <v>54</v>
      </c>
      <c r="B44" t="s">
        <v>55</v>
      </c>
    </row>
    <row r="45" spans="1:15" ht="14.25" thickBot="1" x14ac:dyDescent="0.2">
      <c r="B45" s="63" t="s">
        <v>56</v>
      </c>
      <c r="C45" s="63"/>
      <c r="D45" s="63"/>
      <c r="E45" s="63"/>
      <c r="F45" s="17" t="s">
        <v>57</v>
      </c>
      <c r="H45" s="29" t="s">
        <v>2</v>
      </c>
      <c r="I45" s="30" t="s">
        <v>58</v>
      </c>
      <c r="J45" s="30" t="s">
        <v>3</v>
      </c>
      <c r="K45" s="31" t="s">
        <v>59</v>
      </c>
      <c r="L45" s="32" t="s">
        <v>60</v>
      </c>
      <c r="N45" s="29" t="s">
        <v>58</v>
      </c>
      <c r="O45" s="33" t="s">
        <v>61</v>
      </c>
    </row>
    <row r="46" spans="1:15" x14ac:dyDescent="0.15">
      <c r="B46" s="64" t="s">
        <v>62</v>
      </c>
      <c r="C46" s="64"/>
      <c r="D46" s="64"/>
      <c r="E46" s="64"/>
      <c r="F46" s="34"/>
      <c r="H46" s="35" t="s">
        <v>4</v>
      </c>
      <c r="I46" s="36" t="s">
        <v>63</v>
      </c>
      <c r="J46" s="36">
        <v>350</v>
      </c>
      <c r="K46" s="37">
        <v>40184</v>
      </c>
      <c r="L46" s="38">
        <f t="shared" ref="L46:L68" si="0">VLOOKUP(I46,$N$46:$O$53,2,FALSE)*J46</f>
        <v>647500</v>
      </c>
      <c r="N46" s="39" t="s">
        <v>64</v>
      </c>
      <c r="O46" s="40">
        <v>1500</v>
      </c>
    </row>
    <row r="47" spans="1:15" x14ac:dyDescent="0.15">
      <c r="B47" s="64" t="s">
        <v>65</v>
      </c>
      <c r="C47" s="64"/>
      <c r="D47" s="64"/>
      <c r="E47" s="64"/>
      <c r="F47" s="34"/>
      <c r="H47" s="4" t="s">
        <v>5</v>
      </c>
      <c r="I47" s="5" t="s">
        <v>66</v>
      </c>
      <c r="J47" s="5">
        <v>250</v>
      </c>
      <c r="K47" s="41">
        <v>40185</v>
      </c>
      <c r="L47" s="38">
        <f t="shared" si="0"/>
        <v>140000</v>
      </c>
      <c r="N47" s="42" t="s">
        <v>67</v>
      </c>
      <c r="O47" s="43">
        <v>1280</v>
      </c>
    </row>
    <row r="48" spans="1:15" x14ac:dyDescent="0.15">
      <c r="B48" s="64" t="s">
        <v>68</v>
      </c>
      <c r="C48" s="64"/>
      <c r="D48" s="64"/>
      <c r="E48" s="64"/>
      <c r="F48" s="44"/>
      <c r="H48" s="4" t="s">
        <v>6</v>
      </c>
      <c r="I48" s="5" t="s">
        <v>64</v>
      </c>
      <c r="J48" s="5">
        <v>150</v>
      </c>
      <c r="K48" s="41">
        <v>40190</v>
      </c>
      <c r="L48" s="38">
        <f t="shared" si="0"/>
        <v>225000</v>
      </c>
      <c r="N48" s="42" t="s">
        <v>69</v>
      </c>
      <c r="O48" s="43">
        <v>2500</v>
      </c>
    </row>
    <row r="49" spans="1:15" x14ac:dyDescent="0.15">
      <c r="B49" s="64" t="s">
        <v>70</v>
      </c>
      <c r="C49" s="64"/>
      <c r="D49" s="64"/>
      <c r="E49" s="64"/>
      <c r="F49" s="45"/>
      <c r="H49" s="4" t="s">
        <v>4</v>
      </c>
      <c r="I49" s="5" t="s">
        <v>71</v>
      </c>
      <c r="J49" s="5">
        <v>50</v>
      </c>
      <c r="K49" s="41">
        <v>40191</v>
      </c>
      <c r="L49" s="38">
        <f t="shared" si="0"/>
        <v>100000</v>
      </c>
      <c r="N49" s="42" t="s">
        <v>72</v>
      </c>
      <c r="O49" s="43">
        <v>890</v>
      </c>
    </row>
    <row r="50" spans="1:15" x14ac:dyDescent="0.15">
      <c r="B50" s="64" t="s">
        <v>73</v>
      </c>
      <c r="C50" s="64"/>
      <c r="D50" s="64"/>
      <c r="E50" s="64"/>
      <c r="F50" s="44"/>
      <c r="H50" s="4" t="s">
        <v>7</v>
      </c>
      <c r="I50" s="5" t="s">
        <v>71</v>
      </c>
      <c r="J50" s="5">
        <v>250</v>
      </c>
      <c r="K50" s="41">
        <v>40192</v>
      </c>
      <c r="L50" s="38">
        <f t="shared" si="0"/>
        <v>500000</v>
      </c>
      <c r="N50" s="42" t="s">
        <v>66</v>
      </c>
      <c r="O50" s="43">
        <v>560</v>
      </c>
    </row>
    <row r="51" spans="1:15" x14ac:dyDescent="0.15">
      <c r="B51" s="64" t="s">
        <v>74</v>
      </c>
      <c r="C51" s="64"/>
      <c r="D51" s="64"/>
      <c r="E51" s="64"/>
      <c r="F51" s="34"/>
      <c r="H51" s="4" t="s">
        <v>5</v>
      </c>
      <c r="I51" s="5" t="s">
        <v>75</v>
      </c>
      <c r="J51" s="5">
        <v>200</v>
      </c>
      <c r="K51" s="41">
        <v>40199</v>
      </c>
      <c r="L51" s="38">
        <f t="shared" si="0"/>
        <v>560000</v>
      </c>
      <c r="N51" s="42" t="s">
        <v>63</v>
      </c>
      <c r="O51" s="43">
        <v>1850</v>
      </c>
    </row>
    <row r="52" spans="1:15" x14ac:dyDescent="0.15">
      <c r="A52" s="46" t="s">
        <v>76</v>
      </c>
      <c r="B52" s="64" t="s">
        <v>77</v>
      </c>
      <c r="C52" s="64"/>
      <c r="D52" s="64"/>
      <c r="E52" s="64"/>
      <c r="F52" s="17"/>
      <c r="H52" s="4" t="s">
        <v>5</v>
      </c>
      <c r="I52" s="5" t="s">
        <v>66</v>
      </c>
      <c r="J52" s="5">
        <v>100</v>
      </c>
      <c r="K52" s="41">
        <v>40200</v>
      </c>
      <c r="L52" s="38">
        <f t="shared" si="0"/>
        <v>56000</v>
      </c>
      <c r="N52" s="42" t="s">
        <v>71</v>
      </c>
      <c r="O52" s="43">
        <v>2000</v>
      </c>
    </row>
    <row r="53" spans="1:15" ht="14.25" thickBot="1" x14ac:dyDescent="0.2">
      <c r="B53" s="64" t="s">
        <v>78</v>
      </c>
      <c r="C53" s="64"/>
      <c r="D53" s="64"/>
      <c r="E53" s="64"/>
      <c r="F53" s="44"/>
      <c r="H53" s="4" t="s">
        <v>6</v>
      </c>
      <c r="I53" s="5" t="s">
        <v>75</v>
      </c>
      <c r="J53" s="5">
        <v>100</v>
      </c>
      <c r="K53" s="41">
        <v>40214</v>
      </c>
      <c r="L53" s="38">
        <f t="shared" si="0"/>
        <v>280000</v>
      </c>
      <c r="N53" s="47" t="s">
        <v>75</v>
      </c>
      <c r="O53" s="48">
        <v>2800</v>
      </c>
    </row>
    <row r="54" spans="1:15" x14ac:dyDescent="0.15">
      <c r="B54" s="64" t="s">
        <v>79</v>
      </c>
      <c r="C54" s="64"/>
      <c r="D54" s="64"/>
      <c r="E54" s="64"/>
      <c r="F54" s="17"/>
      <c r="H54" s="4" t="s">
        <v>4</v>
      </c>
      <c r="I54" s="5" t="s">
        <v>75</v>
      </c>
      <c r="J54" s="5">
        <v>100</v>
      </c>
      <c r="K54" s="41">
        <v>40214</v>
      </c>
      <c r="L54" s="38">
        <f t="shared" si="0"/>
        <v>280000</v>
      </c>
    </row>
    <row r="55" spans="1:15" ht="14.25" thickBot="1" x14ac:dyDescent="0.2">
      <c r="B55" s="64" t="s">
        <v>80</v>
      </c>
      <c r="C55" s="64"/>
      <c r="D55" s="64"/>
      <c r="E55" s="64"/>
      <c r="F55" s="34"/>
      <c r="H55" s="4" t="s">
        <v>8</v>
      </c>
      <c r="I55" s="5" t="s">
        <v>69</v>
      </c>
      <c r="J55" s="5">
        <v>50</v>
      </c>
      <c r="K55" s="41">
        <v>40214</v>
      </c>
      <c r="L55" s="38">
        <f t="shared" si="0"/>
        <v>125000</v>
      </c>
    </row>
    <row r="56" spans="1:15" ht="14.25" thickBot="1" x14ac:dyDescent="0.2">
      <c r="B56" s="64" t="s">
        <v>81</v>
      </c>
      <c r="C56" s="64"/>
      <c r="D56" s="64"/>
      <c r="E56" s="64"/>
      <c r="F56" s="34"/>
      <c r="H56" s="4" t="s">
        <v>7</v>
      </c>
      <c r="I56" s="5" t="s">
        <v>69</v>
      </c>
      <c r="J56" s="5">
        <v>300</v>
      </c>
      <c r="K56" s="41">
        <v>40215</v>
      </c>
      <c r="L56" s="38">
        <f t="shared" si="0"/>
        <v>750000</v>
      </c>
      <c r="N56" s="49" t="s">
        <v>2</v>
      </c>
    </row>
    <row r="57" spans="1:15" x14ac:dyDescent="0.15">
      <c r="B57" s="64" t="s">
        <v>82</v>
      </c>
      <c r="C57" s="64"/>
      <c r="D57" s="64"/>
      <c r="E57" s="64"/>
      <c r="F57" s="17"/>
      <c r="H57" s="4" t="s">
        <v>8</v>
      </c>
      <c r="I57" s="5" t="s">
        <v>63</v>
      </c>
      <c r="J57" s="5">
        <v>100</v>
      </c>
      <c r="K57" s="41">
        <v>40226</v>
      </c>
      <c r="L57" s="38">
        <f t="shared" si="0"/>
        <v>185000</v>
      </c>
      <c r="N57" s="50" t="s">
        <v>8</v>
      </c>
    </row>
    <row r="58" spans="1:15" x14ac:dyDescent="0.15">
      <c r="H58" s="4" t="s">
        <v>4</v>
      </c>
      <c r="I58" s="5" t="s">
        <v>71</v>
      </c>
      <c r="J58" s="5">
        <v>150</v>
      </c>
      <c r="K58" s="41">
        <v>40234</v>
      </c>
      <c r="L58" s="38">
        <f t="shared" si="0"/>
        <v>300000</v>
      </c>
      <c r="N58" s="51" t="s">
        <v>5</v>
      </c>
    </row>
    <row r="59" spans="1:15" x14ac:dyDescent="0.15">
      <c r="H59" s="4" t="s">
        <v>7</v>
      </c>
      <c r="I59" s="5" t="s">
        <v>75</v>
      </c>
      <c r="J59" s="5">
        <v>100</v>
      </c>
      <c r="K59" s="41">
        <v>40235</v>
      </c>
      <c r="L59" s="38">
        <f t="shared" si="0"/>
        <v>280000</v>
      </c>
      <c r="N59" s="51" t="s">
        <v>6</v>
      </c>
    </row>
    <row r="60" spans="1:15" x14ac:dyDescent="0.15">
      <c r="A60" t="s">
        <v>83</v>
      </c>
      <c r="B60" t="s">
        <v>84</v>
      </c>
      <c r="H60" s="4" t="s">
        <v>6</v>
      </c>
      <c r="I60" s="5" t="s">
        <v>75</v>
      </c>
      <c r="J60" s="5">
        <v>300</v>
      </c>
      <c r="K60" s="41">
        <v>40235</v>
      </c>
      <c r="L60" s="38">
        <f t="shared" si="0"/>
        <v>840000</v>
      </c>
      <c r="N60" s="51" t="s">
        <v>7</v>
      </c>
    </row>
    <row r="61" spans="1:15" ht="14.25" thickBot="1" x14ac:dyDescent="0.2">
      <c r="B61" s="17" t="s">
        <v>2</v>
      </c>
      <c r="C61" s="17" t="s">
        <v>85</v>
      </c>
      <c r="D61" s="17" t="s">
        <v>86</v>
      </c>
      <c r="E61" s="63" t="s">
        <v>87</v>
      </c>
      <c r="F61" s="63"/>
      <c r="H61" s="4" t="s">
        <v>8</v>
      </c>
      <c r="I61" s="5" t="s">
        <v>72</v>
      </c>
      <c r="J61" s="5">
        <v>150</v>
      </c>
      <c r="K61" s="41">
        <v>40612</v>
      </c>
      <c r="L61" s="38">
        <f t="shared" si="0"/>
        <v>133500</v>
      </c>
      <c r="N61" s="52" t="s">
        <v>4</v>
      </c>
    </row>
    <row r="62" spans="1:15" x14ac:dyDescent="0.15">
      <c r="B62" s="17" t="s">
        <v>8</v>
      </c>
      <c r="C62" s="5"/>
      <c r="D62" s="5"/>
      <c r="E62" s="62"/>
      <c r="F62" s="62"/>
      <c r="H62" s="4" t="s">
        <v>7</v>
      </c>
      <c r="I62" s="5" t="s">
        <v>64</v>
      </c>
      <c r="J62" s="5">
        <v>250</v>
      </c>
      <c r="K62" s="41">
        <v>40612</v>
      </c>
      <c r="L62" s="38">
        <f t="shared" si="0"/>
        <v>375000</v>
      </c>
    </row>
    <row r="63" spans="1:15" x14ac:dyDescent="0.15">
      <c r="B63" s="17" t="s">
        <v>5</v>
      </c>
      <c r="C63" s="5"/>
      <c r="D63" s="5"/>
      <c r="E63" s="62"/>
      <c r="F63" s="62"/>
      <c r="H63" s="4" t="s">
        <v>8</v>
      </c>
      <c r="I63" s="5" t="s">
        <v>75</v>
      </c>
      <c r="J63" s="5">
        <v>50</v>
      </c>
      <c r="K63" s="41">
        <v>40612</v>
      </c>
      <c r="L63" s="38">
        <f t="shared" si="0"/>
        <v>140000</v>
      </c>
    </row>
    <row r="64" spans="1:15" x14ac:dyDescent="0.15">
      <c r="B64" s="17" t="s">
        <v>6</v>
      </c>
      <c r="C64" s="5"/>
      <c r="D64" s="5"/>
      <c r="E64" s="62"/>
      <c r="F64" s="62"/>
      <c r="H64" s="4" t="s">
        <v>5</v>
      </c>
      <c r="I64" s="5" t="s">
        <v>64</v>
      </c>
      <c r="J64" s="5">
        <v>100</v>
      </c>
      <c r="K64" s="41">
        <v>40613</v>
      </c>
      <c r="L64" s="38">
        <f t="shared" si="0"/>
        <v>150000</v>
      </c>
    </row>
    <row r="65" spans="1:12" x14ac:dyDescent="0.15">
      <c r="B65" s="17" t="s">
        <v>7</v>
      </c>
      <c r="C65" s="5"/>
      <c r="D65" s="5"/>
      <c r="E65" s="62"/>
      <c r="F65" s="62"/>
      <c r="H65" s="4" t="s">
        <v>6</v>
      </c>
      <c r="I65" s="5" t="s">
        <v>64</v>
      </c>
      <c r="J65" s="5">
        <v>100</v>
      </c>
      <c r="K65" s="41">
        <v>40621</v>
      </c>
      <c r="L65" s="38">
        <f t="shared" si="0"/>
        <v>150000</v>
      </c>
    </row>
    <row r="66" spans="1:12" x14ac:dyDescent="0.15">
      <c r="B66" s="17" t="s">
        <v>4</v>
      </c>
      <c r="C66" s="5"/>
      <c r="D66" s="5"/>
      <c r="E66" s="62"/>
      <c r="F66" s="62"/>
      <c r="H66" s="4" t="s">
        <v>7</v>
      </c>
      <c r="I66" s="5" t="s">
        <v>72</v>
      </c>
      <c r="J66" s="5">
        <v>50</v>
      </c>
      <c r="K66" s="41">
        <v>40622</v>
      </c>
      <c r="L66" s="38">
        <f t="shared" si="0"/>
        <v>44500</v>
      </c>
    </row>
    <row r="67" spans="1:12" x14ac:dyDescent="0.15">
      <c r="H67" s="4" t="s">
        <v>5</v>
      </c>
      <c r="I67" s="5" t="s">
        <v>71</v>
      </c>
      <c r="J67" s="5">
        <v>250</v>
      </c>
      <c r="K67" s="41">
        <v>40623</v>
      </c>
      <c r="L67" s="38">
        <f t="shared" si="0"/>
        <v>500000</v>
      </c>
    </row>
    <row r="68" spans="1:12" ht="14.25" thickBot="1" x14ac:dyDescent="0.2">
      <c r="H68" s="7" t="s">
        <v>8</v>
      </c>
      <c r="I68" s="8" t="s">
        <v>64</v>
      </c>
      <c r="J68" s="8">
        <v>150</v>
      </c>
      <c r="K68" s="53">
        <v>40623</v>
      </c>
      <c r="L68" s="54">
        <f t="shared" si="0"/>
        <v>225000</v>
      </c>
    </row>
    <row r="70" spans="1:12" x14ac:dyDescent="0.15">
      <c r="A70" t="s">
        <v>88</v>
      </c>
      <c r="B70" t="s">
        <v>89</v>
      </c>
    </row>
    <row r="71" spans="1:12" x14ac:dyDescent="0.15">
      <c r="B71" t="s">
        <v>90</v>
      </c>
    </row>
    <row r="72" spans="1:12" x14ac:dyDescent="0.15">
      <c r="B72" t="s">
        <v>91</v>
      </c>
    </row>
    <row r="74" spans="1:12" x14ac:dyDescent="0.15">
      <c r="B74" s="17" t="s">
        <v>92</v>
      </c>
      <c r="C74" s="17" t="s">
        <v>93</v>
      </c>
      <c r="D74" s="17" t="s">
        <v>94</v>
      </c>
    </row>
    <row r="75" spans="1:12" x14ac:dyDescent="0.15">
      <c r="B75" s="55">
        <v>107</v>
      </c>
      <c r="C75" s="55">
        <v>2</v>
      </c>
      <c r="D75" s="55"/>
    </row>
    <row r="76" spans="1:12" x14ac:dyDescent="0.15">
      <c r="B76" s="55">
        <v>1204</v>
      </c>
      <c r="C76" s="55">
        <v>10</v>
      </c>
      <c r="D76" s="55"/>
    </row>
    <row r="77" spans="1:12" x14ac:dyDescent="0.15">
      <c r="B77" s="55">
        <v>56</v>
      </c>
      <c r="C77" s="55">
        <v>5</v>
      </c>
      <c r="D77" s="55"/>
    </row>
    <row r="78" spans="1:12" x14ac:dyDescent="0.15">
      <c r="B78" s="55">
        <v>100</v>
      </c>
      <c r="C78" s="55">
        <v>0.01</v>
      </c>
      <c r="D78" s="55"/>
    </row>
    <row r="79" spans="1:12" x14ac:dyDescent="0.15">
      <c r="B79" s="55">
        <v>101</v>
      </c>
      <c r="C79" s="55">
        <v>5</v>
      </c>
      <c r="D79" s="55"/>
    </row>
    <row r="80" spans="1:12" x14ac:dyDescent="0.15">
      <c r="B80" s="55">
        <v>63.3</v>
      </c>
      <c r="C80" s="55">
        <v>0.5</v>
      </c>
      <c r="D80" s="55"/>
    </row>
    <row r="81" spans="1:7" x14ac:dyDescent="0.15">
      <c r="B81" s="55">
        <v>1.5</v>
      </c>
      <c r="C81" s="55">
        <v>0.2</v>
      </c>
      <c r="D81" s="55"/>
    </row>
    <row r="82" spans="1:7" x14ac:dyDescent="0.15">
      <c r="B82" s="55">
        <v>12.6</v>
      </c>
      <c r="C82" s="55">
        <v>1</v>
      </c>
      <c r="D82" s="55"/>
    </row>
    <row r="83" spans="1:7" x14ac:dyDescent="0.15">
      <c r="F83" s="56"/>
    </row>
    <row r="84" spans="1:7" x14ac:dyDescent="0.15">
      <c r="B84" t="s">
        <v>95</v>
      </c>
    </row>
    <row r="85" spans="1:7" x14ac:dyDescent="0.15">
      <c r="B85" s="17" t="s">
        <v>92</v>
      </c>
      <c r="C85" s="17" t="s">
        <v>93</v>
      </c>
      <c r="D85" s="17" t="s">
        <v>94</v>
      </c>
    </row>
    <row r="86" spans="1:7" x14ac:dyDescent="0.15">
      <c r="B86" s="55">
        <v>107</v>
      </c>
      <c r="C86" s="55">
        <v>2</v>
      </c>
      <c r="D86" s="55"/>
    </row>
    <row r="87" spans="1:7" x14ac:dyDescent="0.15">
      <c r="B87" s="55">
        <v>1204</v>
      </c>
      <c r="C87" s="55">
        <v>10</v>
      </c>
      <c r="D87" s="55"/>
    </row>
    <row r="88" spans="1:7" x14ac:dyDescent="0.15">
      <c r="B88" s="55">
        <v>56</v>
      </c>
      <c r="C88" s="55">
        <v>5</v>
      </c>
      <c r="D88" s="55"/>
    </row>
    <row r="89" spans="1:7" x14ac:dyDescent="0.15">
      <c r="B89" s="55">
        <v>100</v>
      </c>
      <c r="C89" s="55">
        <v>0.01</v>
      </c>
      <c r="D89" s="55"/>
    </row>
    <row r="90" spans="1:7" x14ac:dyDescent="0.15">
      <c r="B90" s="55">
        <v>101</v>
      </c>
      <c r="C90" s="55">
        <v>5</v>
      </c>
      <c r="D90" s="55"/>
    </row>
    <row r="91" spans="1:7" x14ac:dyDescent="0.15">
      <c r="B91" s="55">
        <v>63.3</v>
      </c>
      <c r="C91" s="55">
        <v>0.5</v>
      </c>
      <c r="D91" s="55"/>
    </row>
    <row r="92" spans="1:7" x14ac:dyDescent="0.15">
      <c r="B92" s="55">
        <v>1.5</v>
      </c>
      <c r="C92" s="55">
        <v>0.2</v>
      </c>
      <c r="D92" s="55"/>
    </row>
    <row r="93" spans="1:7" x14ac:dyDescent="0.15">
      <c r="B93" s="55">
        <v>12.6</v>
      </c>
      <c r="C93" s="55">
        <v>1</v>
      </c>
      <c r="D93" s="55"/>
    </row>
    <row r="95" spans="1:7" x14ac:dyDescent="0.15">
      <c r="A95" t="s">
        <v>96</v>
      </c>
      <c r="B95" t="s">
        <v>97</v>
      </c>
    </row>
    <row r="96" spans="1:7" x14ac:dyDescent="0.15">
      <c r="B96" s="63" t="s">
        <v>98</v>
      </c>
      <c r="C96" s="63"/>
      <c r="D96" s="63"/>
      <c r="E96" s="63"/>
      <c r="F96" s="63"/>
      <c r="G96" s="17" t="s">
        <v>57</v>
      </c>
    </row>
    <row r="97" spans="2:7" x14ac:dyDescent="0.15">
      <c r="B97" s="61" t="s">
        <v>99</v>
      </c>
      <c r="C97" s="61"/>
      <c r="D97" s="61"/>
      <c r="E97" s="61"/>
      <c r="F97" s="61"/>
      <c r="G97" s="5"/>
    </row>
    <row r="98" spans="2:7" x14ac:dyDescent="0.15">
      <c r="B98" s="61" t="s">
        <v>100</v>
      </c>
      <c r="C98" s="61"/>
      <c r="D98" s="61"/>
      <c r="E98" s="61"/>
      <c r="F98" s="61"/>
      <c r="G98" s="5"/>
    </row>
    <row r="99" spans="2:7" x14ac:dyDescent="0.15">
      <c r="B99" s="61" t="s">
        <v>101</v>
      </c>
      <c r="C99" s="61"/>
      <c r="D99" s="61"/>
      <c r="E99" s="61"/>
      <c r="F99" s="61"/>
      <c r="G99" s="5"/>
    </row>
    <row r="100" spans="2:7" x14ac:dyDescent="0.15">
      <c r="B100" s="61" t="s">
        <v>102</v>
      </c>
      <c r="C100" s="61"/>
      <c r="D100" s="61"/>
      <c r="E100" s="61"/>
      <c r="F100" s="61"/>
      <c r="G100" s="5"/>
    </row>
    <row r="101" spans="2:7" x14ac:dyDescent="0.15">
      <c r="B101" s="61" t="s">
        <v>103</v>
      </c>
      <c r="C101" s="61"/>
      <c r="D101" s="61"/>
      <c r="E101" s="61"/>
      <c r="F101" s="61"/>
      <c r="G101" s="5"/>
    </row>
  </sheetData>
  <mergeCells count="39">
    <mergeCell ref="C33:E33"/>
    <mergeCell ref="C28:E28"/>
    <mergeCell ref="C29:E29"/>
    <mergeCell ref="C30:E30"/>
    <mergeCell ref="C31:E31"/>
    <mergeCell ref="C32:E32"/>
    <mergeCell ref="B48:E48"/>
    <mergeCell ref="C34:E34"/>
    <mergeCell ref="C35:E35"/>
    <mergeCell ref="C36:E36"/>
    <mergeCell ref="C37:E37"/>
    <mergeCell ref="C38:E38"/>
    <mergeCell ref="C39:E39"/>
    <mergeCell ref="C40:E40"/>
    <mergeCell ref="C41:E41"/>
    <mergeCell ref="B45:E45"/>
    <mergeCell ref="B46:E46"/>
    <mergeCell ref="B47:E47"/>
    <mergeCell ref="E63:F63"/>
    <mergeCell ref="B49:E49"/>
    <mergeCell ref="B50:E50"/>
    <mergeCell ref="B51:E51"/>
    <mergeCell ref="B52:E52"/>
    <mergeCell ref="B53:E53"/>
    <mergeCell ref="B54:E54"/>
    <mergeCell ref="B55:E55"/>
    <mergeCell ref="B56:E56"/>
    <mergeCell ref="B57:E57"/>
    <mergeCell ref="E61:F61"/>
    <mergeCell ref="E62:F62"/>
    <mergeCell ref="B99:F99"/>
    <mergeCell ref="B100:F100"/>
    <mergeCell ref="B101:F101"/>
    <mergeCell ref="E64:F64"/>
    <mergeCell ref="E65:F65"/>
    <mergeCell ref="E66:F66"/>
    <mergeCell ref="B96:F96"/>
    <mergeCell ref="B97:F97"/>
    <mergeCell ref="B98:F98"/>
  </mergeCells>
  <phoneticPr fontId="1"/>
  <pageMargins left="0.78700000000000003" right="0.78700000000000003" top="0.98399999999999999" bottom="0.98399999999999999" header="0.51200000000000001" footer="0.51200000000000001"/>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100"/>
  <sheetViews>
    <sheetView zoomScaleNormal="100" workbookViewId="0"/>
  </sheetViews>
  <sheetFormatPr defaultRowHeight="13.5" x14ac:dyDescent="0.15"/>
  <cols>
    <col min="2" max="2" width="14.375" customWidth="1"/>
    <col min="5" max="5" width="10.25" bestFit="1" customWidth="1"/>
    <col min="6" max="6" width="13.5" bestFit="1" customWidth="1"/>
    <col min="11" max="11" width="10.5" bestFit="1" customWidth="1"/>
    <col min="12" max="12" width="11" customWidth="1"/>
    <col min="13" max="13" width="3.75" customWidth="1"/>
  </cols>
  <sheetData>
    <row r="1" spans="1:5" x14ac:dyDescent="0.15">
      <c r="A1" t="s">
        <v>18</v>
      </c>
      <c r="B1" t="s">
        <v>19</v>
      </c>
    </row>
    <row r="2" spans="1:5" x14ac:dyDescent="0.15">
      <c r="B2" t="s">
        <v>20</v>
      </c>
    </row>
    <row r="3" spans="1:5" x14ac:dyDescent="0.15">
      <c r="B3" s="5" t="s">
        <v>21</v>
      </c>
      <c r="C3" s="5" t="s">
        <v>22</v>
      </c>
    </row>
    <row r="4" spans="1:5" x14ac:dyDescent="0.15">
      <c r="B4" s="15">
        <v>0.23263888888888887</v>
      </c>
      <c r="C4" s="20">
        <f>FLOOR(B4,TIMEVALUE("0:30"))</f>
        <v>0.22916666666666666</v>
      </c>
    </row>
    <row r="5" spans="1:5" x14ac:dyDescent="0.15">
      <c r="B5" s="15">
        <v>5.9027777777777783E-2</v>
      </c>
      <c r="C5" s="20">
        <f>FLOOR(B5,TIME(0,30,0))</f>
        <v>4.1666666666666664E-2</v>
      </c>
      <c r="D5" t="s">
        <v>104</v>
      </c>
    </row>
    <row r="6" spans="1:5" x14ac:dyDescent="0.15">
      <c r="B6" s="15">
        <v>0.13958333333333334</v>
      </c>
      <c r="C6" s="20">
        <f>FLOOR(B6,1/24/2)</f>
        <v>0.125</v>
      </c>
      <c r="D6" t="s">
        <v>104</v>
      </c>
    </row>
    <row r="7" spans="1:5" x14ac:dyDescent="0.15">
      <c r="B7" s="15">
        <v>3.125E-2</v>
      </c>
      <c r="C7" s="20">
        <f>FLOOR(B7,"0:30")</f>
        <v>2.0833333333333332E-2</v>
      </c>
      <c r="D7" t="s">
        <v>104</v>
      </c>
    </row>
    <row r="9" spans="1:5" x14ac:dyDescent="0.15">
      <c r="A9" t="s">
        <v>23</v>
      </c>
      <c r="B9" t="s">
        <v>24</v>
      </c>
    </row>
    <row r="10" spans="1:5" x14ac:dyDescent="0.15">
      <c r="B10" s="17" t="s">
        <v>25</v>
      </c>
      <c r="C10" s="17" t="s">
        <v>26</v>
      </c>
      <c r="D10" s="17" t="s">
        <v>27</v>
      </c>
    </row>
    <row r="11" spans="1:5" x14ac:dyDescent="0.15">
      <c r="B11" s="5">
        <v>200</v>
      </c>
      <c r="C11" s="5">
        <v>881</v>
      </c>
      <c r="D11" s="5">
        <f>CEILING(C11,B11)/B11</f>
        <v>5</v>
      </c>
      <c r="E11" t="s">
        <v>105</v>
      </c>
    </row>
    <row r="12" spans="1:5" x14ac:dyDescent="0.15">
      <c r="B12" s="5">
        <v>12</v>
      </c>
      <c r="C12" s="5">
        <v>65</v>
      </c>
      <c r="D12" s="5">
        <f>ROUNDUP(C12/B12,0)</f>
        <v>6</v>
      </c>
      <c r="E12" t="s">
        <v>106</v>
      </c>
    </row>
    <row r="13" spans="1:5" x14ac:dyDescent="0.15">
      <c r="B13" s="5">
        <v>3</v>
      </c>
      <c r="C13" s="5">
        <v>123</v>
      </c>
      <c r="D13" s="5">
        <f>CEILING(C13,B13)/B13</f>
        <v>41</v>
      </c>
    </row>
    <row r="15" spans="1:5" x14ac:dyDescent="0.15">
      <c r="A15" t="s">
        <v>28</v>
      </c>
      <c r="B15" t="s">
        <v>29</v>
      </c>
    </row>
    <row r="17" spans="1:6" ht="27" x14ac:dyDescent="0.15">
      <c r="B17" s="17" t="s">
        <v>30</v>
      </c>
      <c r="C17" s="21" t="s">
        <v>31</v>
      </c>
      <c r="D17" s="21" t="s">
        <v>32</v>
      </c>
    </row>
    <row r="18" spans="1:6" x14ac:dyDescent="0.15">
      <c r="B18" s="17" t="s">
        <v>33</v>
      </c>
      <c r="C18" s="22">
        <v>157.6</v>
      </c>
      <c r="D18" s="22">
        <f t="shared" ref="D18:D23" si="0">ABS($C$18-C18)</f>
        <v>0</v>
      </c>
    </row>
    <row r="19" spans="1:6" x14ac:dyDescent="0.15">
      <c r="B19" s="17" t="s">
        <v>34</v>
      </c>
      <c r="C19" s="22">
        <v>235.1</v>
      </c>
      <c r="D19" s="22">
        <f t="shared" si="0"/>
        <v>77.5</v>
      </c>
    </row>
    <row r="20" spans="1:6" x14ac:dyDescent="0.15">
      <c r="B20" s="17" t="s">
        <v>35</v>
      </c>
      <c r="C20" s="22">
        <v>198.2</v>
      </c>
      <c r="D20" s="22">
        <f t="shared" si="0"/>
        <v>40.599999999999994</v>
      </c>
    </row>
    <row r="21" spans="1:6" x14ac:dyDescent="0.15">
      <c r="B21" s="17" t="s">
        <v>36</v>
      </c>
      <c r="C21" s="22">
        <v>25.4</v>
      </c>
      <c r="D21" s="22">
        <f t="shared" si="0"/>
        <v>132.19999999999999</v>
      </c>
    </row>
    <row r="22" spans="1:6" x14ac:dyDescent="0.15">
      <c r="B22" s="17" t="s">
        <v>37</v>
      </c>
      <c r="C22" s="22">
        <v>36.1</v>
      </c>
      <c r="D22" s="22">
        <f t="shared" si="0"/>
        <v>121.5</v>
      </c>
    </row>
    <row r="23" spans="1:6" x14ac:dyDescent="0.15">
      <c r="B23" s="17" t="s">
        <v>38</v>
      </c>
      <c r="C23" s="22">
        <v>128.4</v>
      </c>
      <c r="D23" s="22">
        <f t="shared" si="0"/>
        <v>29.199999999999989</v>
      </c>
    </row>
    <row r="26" spans="1:6" x14ac:dyDescent="0.15">
      <c r="A26" t="s">
        <v>39</v>
      </c>
      <c r="B26" s="23" t="s">
        <v>40</v>
      </c>
    </row>
    <row r="28" spans="1:6" x14ac:dyDescent="0.15">
      <c r="B28" s="17" t="s">
        <v>41</v>
      </c>
      <c r="C28" s="63" t="s">
        <v>42</v>
      </c>
      <c r="D28" s="63"/>
      <c r="E28" s="63"/>
      <c r="F28" s="17" t="s">
        <v>43</v>
      </c>
    </row>
    <row r="29" spans="1:6" x14ac:dyDescent="0.15">
      <c r="B29" s="5">
        <v>3.1415926500000002</v>
      </c>
      <c r="C29" s="64" t="s">
        <v>44</v>
      </c>
      <c r="D29" s="64"/>
      <c r="E29" s="64"/>
      <c r="F29" s="5">
        <f>ROUND(B29,1)</f>
        <v>3.1</v>
      </c>
    </row>
    <row r="30" spans="1:6" x14ac:dyDescent="0.15">
      <c r="B30" s="24">
        <f>31/11</f>
        <v>2.8181818181818183</v>
      </c>
      <c r="C30" s="64" t="s">
        <v>45</v>
      </c>
      <c r="D30" s="64"/>
      <c r="E30" s="64"/>
      <c r="F30" s="25">
        <f>ROUND(B30,3)</f>
        <v>2.8180000000000001</v>
      </c>
    </row>
    <row r="31" spans="1:6" x14ac:dyDescent="0.15">
      <c r="B31" s="26">
        <v>51237982</v>
      </c>
      <c r="C31" s="64" t="s">
        <v>46</v>
      </c>
      <c r="D31" s="64"/>
      <c r="E31" s="64"/>
      <c r="F31" s="26">
        <f>ROUND(B31,-3)</f>
        <v>51238000</v>
      </c>
    </row>
    <row r="32" spans="1:6" x14ac:dyDescent="0.15">
      <c r="B32" s="5">
        <f>-1/3</f>
        <v>-0.33333333333333331</v>
      </c>
      <c r="C32" s="64" t="s">
        <v>47</v>
      </c>
      <c r="D32" s="64"/>
      <c r="E32" s="64"/>
      <c r="F32" s="25">
        <f>ROUND(B32,2)</f>
        <v>-0.33</v>
      </c>
    </row>
    <row r="33" spans="1:15" x14ac:dyDescent="0.15">
      <c r="B33" s="27" t="s">
        <v>107</v>
      </c>
      <c r="C33" s="64" t="s">
        <v>49</v>
      </c>
      <c r="D33" s="64"/>
      <c r="E33" s="64"/>
      <c r="F33" s="25">
        <f>ROUND(B33,4)</f>
        <v>3.1415999999999999</v>
      </c>
    </row>
    <row r="34" spans="1:15" x14ac:dyDescent="0.15">
      <c r="B34" s="5">
        <v>1.32</v>
      </c>
      <c r="C34" s="65" t="s">
        <v>50</v>
      </c>
      <c r="D34" s="65"/>
      <c r="E34" s="65"/>
      <c r="F34" s="5">
        <f>ROUNDDOWN(B34,0)</f>
        <v>1</v>
      </c>
    </row>
    <row r="35" spans="1:15" x14ac:dyDescent="0.15">
      <c r="B35" s="5">
        <v>-2.4</v>
      </c>
      <c r="C35" s="65" t="s">
        <v>50</v>
      </c>
      <c r="D35" s="65"/>
      <c r="E35" s="65"/>
      <c r="F35" s="5">
        <f>ROUNDDOWN(B35,0)</f>
        <v>-2</v>
      </c>
    </row>
    <row r="36" spans="1:15" x14ac:dyDescent="0.15">
      <c r="B36" s="5">
        <v>-3.6</v>
      </c>
      <c r="C36" s="65" t="s">
        <v>50</v>
      </c>
      <c r="D36" s="65"/>
      <c r="E36" s="65"/>
      <c r="F36" s="5">
        <f>ROUNDDOWN(B36,0)</f>
        <v>-3</v>
      </c>
    </row>
    <row r="37" spans="1:15" x14ac:dyDescent="0.15">
      <c r="B37" s="5">
        <v>1.9</v>
      </c>
      <c r="C37" s="65" t="s">
        <v>51</v>
      </c>
      <c r="D37" s="65"/>
      <c r="E37" s="65"/>
      <c r="F37" s="5">
        <f>INT(B37)</f>
        <v>1</v>
      </c>
    </row>
    <row r="38" spans="1:15" x14ac:dyDescent="0.15">
      <c r="B38" s="27" t="s">
        <v>108</v>
      </c>
      <c r="C38" s="65" t="s">
        <v>51</v>
      </c>
      <c r="D38" s="65"/>
      <c r="E38" s="65"/>
      <c r="F38" s="5">
        <f>INT(B38)</f>
        <v>-126</v>
      </c>
    </row>
    <row r="39" spans="1:15" x14ac:dyDescent="0.15">
      <c r="B39" s="5">
        <f>8/7</f>
        <v>1.1428571428571428</v>
      </c>
      <c r="C39" s="65" t="s">
        <v>51</v>
      </c>
      <c r="D39" s="65"/>
      <c r="E39" s="65"/>
      <c r="F39" s="5">
        <f>INT(B39)</f>
        <v>1</v>
      </c>
    </row>
    <row r="40" spans="1:15" x14ac:dyDescent="0.15">
      <c r="B40" s="5">
        <f ca="1">RAND()*10-5</f>
        <v>-0.65991653139489159</v>
      </c>
      <c r="C40" s="65" t="s">
        <v>51</v>
      </c>
      <c r="D40" s="65"/>
      <c r="E40" s="65"/>
      <c r="F40" s="5">
        <f ca="1">INT(B40)</f>
        <v>-1</v>
      </c>
    </row>
    <row r="42" spans="1:15" x14ac:dyDescent="0.15">
      <c r="L42" s="28"/>
    </row>
    <row r="43" spans="1:15" ht="14.25" thickBot="1" x14ac:dyDescent="0.2">
      <c r="A43" t="s">
        <v>54</v>
      </c>
      <c r="B43" t="s">
        <v>55</v>
      </c>
    </row>
    <row r="44" spans="1:15" ht="14.25" thickBot="1" x14ac:dyDescent="0.2">
      <c r="B44" s="63" t="s">
        <v>56</v>
      </c>
      <c r="C44" s="63"/>
      <c r="D44" s="63"/>
      <c r="E44" s="63"/>
      <c r="F44" s="17" t="s">
        <v>57</v>
      </c>
      <c r="H44" s="29" t="s">
        <v>2</v>
      </c>
      <c r="I44" s="30" t="s">
        <v>58</v>
      </c>
      <c r="J44" s="30" t="s">
        <v>3</v>
      </c>
      <c r="K44" s="31" t="s">
        <v>59</v>
      </c>
      <c r="L44" s="32" t="s">
        <v>60</v>
      </c>
      <c r="N44" s="29" t="s">
        <v>58</v>
      </c>
      <c r="O44" s="33" t="s">
        <v>61</v>
      </c>
    </row>
    <row r="45" spans="1:15" x14ac:dyDescent="0.15">
      <c r="B45" s="64" t="s">
        <v>62</v>
      </c>
      <c r="C45" s="64"/>
      <c r="D45" s="64"/>
      <c r="E45" s="64"/>
      <c r="F45" s="34">
        <f>SUMIF(H45:H67,N60,L45:L67)</f>
        <v>1327500</v>
      </c>
      <c r="H45" s="35" t="s">
        <v>4</v>
      </c>
      <c r="I45" s="36" t="s">
        <v>63</v>
      </c>
      <c r="J45" s="36">
        <v>350</v>
      </c>
      <c r="K45" s="37">
        <v>40184</v>
      </c>
      <c r="L45" s="38">
        <f t="shared" ref="L45:L67" si="1">VLOOKUP(I45,$N$45:$O$52,2,FALSE)*J45</f>
        <v>647500</v>
      </c>
      <c r="N45" s="39" t="s">
        <v>64</v>
      </c>
      <c r="O45" s="40">
        <v>1500</v>
      </c>
    </row>
    <row r="46" spans="1:15" x14ac:dyDescent="0.15">
      <c r="B46" s="64" t="s">
        <v>65</v>
      </c>
      <c r="C46" s="64"/>
      <c r="D46" s="64"/>
      <c r="E46" s="64"/>
      <c r="F46" s="34">
        <f>SUMIF(K45:K67,"&lt;2011/1/1",L45:L67)</f>
        <v>5268500</v>
      </c>
      <c r="H46" s="4" t="s">
        <v>5</v>
      </c>
      <c r="I46" s="5" t="s">
        <v>66</v>
      </c>
      <c r="J46" s="5">
        <v>250</v>
      </c>
      <c r="K46" s="41">
        <v>40185</v>
      </c>
      <c r="L46" s="38">
        <f t="shared" si="1"/>
        <v>140000</v>
      </c>
      <c r="N46" s="42" t="s">
        <v>109</v>
      </c>
      <c r="O46" s="43">
        <v>1280</v>
      </c>
    </row>
    <row r="47" spans="1:15" x14ac:dyDescent="0.15">
      <c r="B47" s="64" t="s">
        <v>68</v>
      </c>
      <c r="C47" s="64"/>
      <c r="D47" s="64"/>
      <c r="E47" s="64"/>
      <c r="F47" s="44">
        <f>SUMIF(J45:J67,"&lt;=100",J45:J67)</f>
        <v>900</v>
      </c>
      <c r="H47" s="4" t="s">
        <v>6</v>
      </c>
      <c r="I47" s="5" t="s">
        <v>64</v>
      </c>
      <c r="J47" s="5">
        <v>150</v>
      </c>
      <c r="K47" s="41">
        <v>40190</v>
      </c>
      <c r="L47" s="38">
        <f t="shared" si="1"/>
        <v>225000</v>
      </c>
      <c r="N47" s="42" t="s">
        <v>69</v>
      </c>
      <c r="O47" s="43">
        <v>2500</v>
      </c>
    </row>
    <row r="48" spans="1:15" x14ac:dyDescent="0.15">
      <c r="B48" s="64" t="s">
        <v>70</v>
      </c>
      <c r="C48" s="64"/>
      <c r="D48" s="64"/>
      <c r="E48" s="64"/>
      <c r="F48" s="45">
        <f>SUMIF(I45:I67,"B*",J45:J67)</f>
        <v>1000</v>
      </c>
      <c r="H48" s="4" t="s">
        <v>4</v>
      </c>
      <c r="I48" s="5" t="s">
        <v>71</v>
      </c>
      <c r="J48" s="5">
        <v>50</v>
      </c>
      <c r="K48" s="41">
        <v>40191</v>
      </c>
      <c r="L48" s="38">
        <f t="shared" si="1"/>
        <v>100000</v>
      </c>
      <c r="N48" s="42" t="s">
        <v>72</v>
      </c>
      <c r="O48" s="43">
        <v>890</v>
      </c>
    </row>
    <row r="49" spans="1:15" x14ac:dyDescent="0.15">
      <c r="B49" s="64" t="s">
        <v>73</v>
      </c>
      <c r="C49" s="64"/>
      <c r="D49" s="64"/>
      <c r="E49" s="64"/>
      <c r="F49" s="44">
        <f>COUNT(J45:J67)</f>
        <v>23</v>
      </c>
      <c r="H49" s="4" t="s">
        <v>7</v>
      </c>
      <c r="I49" s="5" t="s">
        <v>71</v>
      </c>
      <c r="J49" s="5">
        <v>250</v>
      </c>
      <c r="K49" s="41">
        <v>40192</v>
      </c>
      <c r="L49" s="38">
        <f t="shared" si="1"/>
        <v>500000</v>
      </c>
      <c r="N49" s="42" t="s">
        <v>66</v>
      </c>
      <c r="O49" s="43">
        <v>560</v>
      </c>
    </row>
    <row r="50" spans="1:15" x14ac:dyDescent="0.15">
      <c r="B50" s="64" t="s">
        <v>74</v>
      </c>
      <c r="C50" s="64"/>
      <c r="D50" s="64"/>
      <c r="E50" s="64"/>
      <c r="F50" s="34">
        <f>MAX(L45:L67)+LARGE(L45:L67,2)</f>
        <v>1590000</v>
      </c>
      <c r="H50" s="4" t="s">
        <v>5</v>
      </c>
      <c r="I50" s="5" t="s">
        <v>75</v>
      </c>
      <c r="J50" s="5">
        <v>200</v>
      </c>
      <c r="K50" s="41">
        <v>40199</v>
      </c>
      <c r="L50" s="38">
        <f t="shared" si="1"/>
        <v>560000</v>
      </c>
      <c r="N50" s="42" t="s">
        <v>63</v>
      </c>
      <c r="O50" s="43">
        <v>1850</v>
      </c>
    </row>
    <row r="51" spans="1:15" x14ac:dyDescent="0.15">
      <c r="A51" s="46" t="s">
        <v>76</v>
      </c>
      <c r="B51" s="64" t="s">
        <v>77</v>
      </c>
      <c r="C51" s="64"/>
      <c r="D51" s="64"/>
      <c r="E51" s="64"/>
      <c r="F51" s="17" t="str">
        <f>INDEX(H45:H67,MATCH(LARGE(L45:L67,2),L45:L67,FALSE),1)</f>
        <v>D社</v>
      </c>
      <c r="H51" s="4" t="s">
        <v>5</v>
      </c>
      <c r="I51" s="5" t="s">
        <v>66</v>
      </c>
      <c r="J51" s="5">
        <v>100</v>
      </c>
      <c r="K51" s="41">
        <v>40200</v>
      </c>
      <c r="L51" s="38">
        <f t="shared" si="1"/>
        <v>56000</v>
      </c>
      <c r="N51" s="42" t="s">
        <v>71</v>
      </c>
      <c r="O51" s="43">
        <v>2000</v>
      </c>
    </row>
    <row r="52" spans="1:15" ht="14.25" thickBot="1" x14ac:dyDescent="0.2">
      <c r="B52" s="64" t="s">
        <v>78</v>
      </c>
      <c r="C52" s="64"/>
      <c r="D52" s="64"/>
      <c r="E52" s="64"/>
      <c r="F52" s="44">
        <f>COUNTIF(I45:I67,"B*")</f>
        <v>6</v>
      </c>
      <c r="H52" s="4" t="s">
        <v>6</v>
      </c>
      <c r="I52" s="5" t="s">
        <v>75</v>
      </c>
      <c r="J52" s="5">
        <v>100</v>
      </c>
      <c r="K52" s="41">
        <v>40214</v>
      </c>
      <c r="L52" s="38">
        <f t="shared" si="1"/>
        <v>280000</v>
      </c>
      <c r="N52" s="47" t="s">
        <v>75</v>
      </c>
      <c r="O52" s="48">
        <v>2800</v>
      </c>
    </row>
    <row r="53" spans="1:15" x14ac:dyDescent="0.15">
      <c r="B53" s="64" t="s">
        <v>79</v>
      </c>
      <c r="C53" s="64"/>
      <c r="D53" s="64"/>
      <c r="E53" s="64"/>
      <c r="F53" s="17">
        <f>COUNTIF(J45:J67,"&lt;=100")</f>
        <v>11</v>
      </c>
      <c r="H53" s="4" t="s">
        <v>4</v>
      </c>
      <c r="I53" s="5" t="s">
        <v>75</v>
      </c>
      <c r="J53" s="5">
        <v>100</v>
      </c>
      <c r="K53" s="41">
        <v>40214</v>
      </c>
      <c r="L53" s="38">
        <f t="shared" si="1"/>
        <v>280000</v>
      </c>
    </row>
    <row r="54" spans="1:15" ht="14.25" thickBot="1" x14ac:dyDescent="0.2">
      <c r="B54" s="64" t="s">
        <v>80</v>
      </c>
      <c r="C54" s="64"/>
      <c r="D54" s="64"/>
      <c r="E54" s="64"/>
      <c r="F54" s="34">
        <f>SUMIF(J45:J67,"=50",L45:L67)</f>
        <v>409500</v>
      </c>
      <c r="H54" s="4" t="s">
        <v>8</v>
      </c>
      <c r="I54" s="5" t="s">
        <v>69</v>
      </c>
      <c r="J54" s="5">
        <v>50</v>
      </c>
      <c r="K54" s="41">
        <v>40214</v>
      </c>
      <c r="L54" s="38">
        <f t="shared" si="1"/>
        <v>125000</v>
      </c>
    </row>
    <row r="55" spans="1:15" ht="14.25" thickBot="1" x14ac:dyDescent="0.2">
      <c r="B55" s="64" t="s">
        <v>81</v>
      </c>
      <c r="C55" s="64"/>
      <c r="D55" s="64"/>
      <c r="E55" s="64"/>
      <c r="F55" s="34">
        <f>SUMIF(I45:I67,"A*",L45:L67)</f>
        <v>2000000</v>
      </c>
      <c r="H55" s="4" t="s">
        <v>7</v>
      </c>
      <c r="I55" s="5" t="s">
        <v>69</v>
      </c>
      <c r="J55" s="5">
        <v>300</v>
      </c>
      <c r="K55" s="41">
        <v>40215</v>
      </c>
      <c r="L55" s="38">
        <f t="shared" si="1"/>
        <v>750000</v>
      </c>
      <c r="N55" s="49" t="s">
        <v>2</v>
      </c>
    </row>
    <row r="56" spans="1:15" x14ac:dyDescent="0.15">
      <c r="B56" s="64" t="s">
        <v>82</v>
      </c>
      <c r="C56" s="64"/>
      <c r="D56" s="64"/>
      <c r="E56" s="64"/>
      <c r="F56" s="17" t="str">
        <f>INDEX(I45:I67,MATCH(DATEVALUE("2010/2/17"),K45:K67,FALSE),1)</f>
        <v>B-113</v>
      </c>
      <c r="H56" s="4" t="s">
        <v>8</v>
      </c>
      <c r="I56" s="5" t="s">
        <v>63</v>
      </c>
      <c r="J56" s="5">
        <v>100</v>
      </c>
      <c r="K56" s="41">
        <v>40226</v>
      </c>
      <c r="L56" s="38">
        <f t="shared" si="1"/>
        <v>185000</v>
      </c>
      <c r="N56" s="50" t="s">
        <v>8</v>
      </c>
    </row>
    <row r="57" spans="1:15" x14ac:dyDescent="0.15">
      <c r="H57" s="4" t="s">
        <v>4</v>
      </c>
      <c r="I57" s="5" t="s">
        <v>71</v>
      </c>
      <c r="J57" s="5">
        <v>150</v>
      </c>
      <c r="K57" s="41">
        <v>40234</v>
      </c>
      <c r="L57" s="38">
        <f t="shared" si="1"/>
        <v>300000</v>
      </c>
      <c r="N57" s="51" t="s">
        <v>5</v>
      </c>
    </row>
    <row r="58" spans="1:15" x14ac:dyDescent="0.15">
      <c r="H58" s="4" t="s">
        <v>7</v>
      </c>
      <c r="I58" s="5" t="s">
        <v>75</v>
      </c>
      <c r="J58" s="5">
        <v>100</v>
      </c>
      <c r="K58" s="41">
        <v>40235</v>
      </c>
      <c r="L58" s="38">
        <f t="shared" si="1"/>
        <v>280000</v>
      </c>
      <c r="N58" s="51" t="s">
        <v>6</v>
      </c>
    </row>
    <row r="59" spans="1:15" x14ac:dyDescent="0.15">
      <c r="A59" t="s">
        <v>83</v>
      </c>
      <c r="B59" t="s">
        <v>84</v>
      </c>
      <c r="H59" s="4" t="s">
        <v>6</v>
      </c>
      <c r="I59" s="5" t="s">
        <v>75</v>
      </c>
      <c r="J59" s="5">
        <v>300</v>
      </c>
      <c r="K59" s="41">
        <v>40235</v>
      </c>
      <c r="L59" s="38">
        <f t="shared" si="1"/>
        <v>840000</v>
      </c>
      <c r="N59" s="51" t="s">
        <v>7</v>
      </c>
    </row>
    <row r="60" spans="1:15" ht="14.25" thickBot="1" x14ac:dyDescent="0.2">
      <c r="B60" s="17" t="s">
        <v>2</v>
      </c>
      <c r="C60" s="17" t="s">
        <v>85</v>
      </c>
      <c r="D60" s="17" t="s">
        <v>86</v>
      </c>
      <c r="E60" s="63" t="s">
        <v>87</v>
      </c>
      <c r="F60" s="63"/>
      <c r="H60" s="4" t="s">
        <v>8</v>
      </c>
      <c r="I60" s="5" t="s">
        <v>72</v>
      </c>
      <c r="J60" s="5">
        <v>150</v>
      </c>
      <c r="K60" s="41">
        <v>40612</v>
      </c>
      <c r="L60" s="38">
        <f t="shared" si="1"/>
        <v>133500</v>
      </c>
      <c r="N60" s="52" t="s">
        <v>4</v>
      </c>
    </row>
    <row r="61" spans="1:15" x14ac:dyDescent="0.15">
      <c r="B61" s="17" t="s">
        <v>8</v>
      </c>
      <c r="C61" s="5">
        <f>SUMIF($H$45:$H$67,B61,$J$45:$J$67)</f>
        <v>500</v>
      </c>
      <c r="D61" s="5">
        <f>COUNTIF($H$45:$H$67,B61)</f>
        <v>5</v>
      </c>
      <c r="E61" s="62">
        <f>SUMIF($H$45:$H$67,B61,$L$45:$L$67)</f>
        <v>808500</v>
      </c>
      <c r="F61" s="62"/>
      <c r="H61" s="4" t="s">
        <v>7</v>
      </c>
      <c r="I61" s="5" t="s">
        <v>64</v>
      </c>
      <c r="J61" s="5">
        <v>250</v>
      </c>
      <c r="K61" s="41">
        <v>40612</v>
      </c>
      <c r="L61" s="38">
        <f t="shared" si="1"/>
        <v>375000</v>
      </c>
    </row>
    <row r="62" spans="1:15" x14ac:dyDescent="0.15">
      <c r="B62" s="17" t="s">
        <v>5</v>
      </c>
      <c r="C62" s="5">
        <f>SUMIF($H$45:$H$67,B62,$J$45:$J$67)</f>
        <v>900</v>
      </c>
      <c r="D62" s="5">
        <f>COUNTIF($H$45:$H$67,B62)</f>
        <v>5</v>
      </c>
      <c r="E62" s="62">
        <f>SUMIF($H$45:$H$67,B62,$L$45:$L$67)</f>
        <v>1406000</v>
      </c>
      <c r="F62" s="62"/>
      <c r="H62" s="4" t="s">
        <v>8</v>
      </c>
      <c r="I62" s="5" t="s">
        <v>75</v>
      </c>
      <c r="J62" s="5">
        <v>50</v>
      </c>
      <c r="K62" s="41">
        <v>40612</v>
      </c>
      <c r="L62" s="38">
        <f t="shared" si="1"/>
        <v>140000</v>
      </c>
    </row>
    <row r="63" spans="1:15" x14ac:dyDescent="0.15">
      <c r="B63" s="17" t="s">
        <v>6</v>
      </c>
      <c r="C63" s="5">
        <f>SUMIF($H$45:$H$67,B63,$J$45:$J$67)</f>
        <v>650</v>
      </c>
      <c r="D63" s="5">
        <f>COUNTIF($H$45:$H$67,B63)</f>
        <v>4</v>
      </c>
      <c r="E63" s="62">
        <f>SUMIF($H$45:$H$67,B63,$L$45:$L$67)</f>
        <v>1495000</v>
      </c>
      <c r="F63" s="62"/>
      <c r="H63" s="4" t="s">
        <v>5</v>
      </c>
      <c r="I63" s="5" t="s">
        <v>64</v>
      </c>
      <c r="J63" s="5">
        <v>100</v>
      </c>
      <c r="K63" s="41">
        <v>40613</v>
      </c>
      <c r="L63" s="38">
        <f t="shared" si="1"/>
        <v>150000</v>
      </c>
    </row>
    <row r="64" spans="1:15" x14ac:dyDescent="0.15">
      <c r="B64" s="17" t="s">
        <v>7</v>
      </c>
      <c r="C64" s="5">
        <f>SUMIF($H$45:$H$67,B64,$J$45:$J$67)</f>
        <v>950</v>
      </c>
      <c r="D64" s="5">
        <f>COUNTIF($H$45:$H$67,B64)</f>
        <v>5</v>
      </c>
      <c r="E64" s="62">
        <f>SUMIF($H$45:$H$67,B64,$L$45:$L$67)</f>
        <v>1949500</v>
      </c>
      <c r="F64" s="62"/>
      <c r="H64" s="4" t="s">
        <v>6</v>
      </c>
      <c r="I64" s="5" t="s">
        <v>64</v>
      </c>
      <c r="J64" s="5">
        <v>100</v>
      </c>
      <c r="K64" s="41">
        <v>40621</v>
      </c>
      <c r="L64" s="38">
        <f t="shared" si="1"/>
        <v>150000</v>
      </c>
    </row>
    <row r="65" spans="1:12" x14ac:dyDescent="0.15">
      <c r="B65" s="17" t="s">
        <v>4</v>
      </c>
      <c r="C65" s="5">
        <f>SUMIF($H$45:$H$67,B65,$J$45:$J$67)</f>
        <v>650</v>
      </c>
      <c r="D65" s="5">
        <f>COUNTIF($H$45:$H$67,B65)</f>
        <v>4</v>
      </c>
      <c r="E65" s="62">
        <f>SUMIF($H$45:$H$67,B65,$L$45:$L$67)</f>
        <v>1327500</v>
      </c>
      <c r="F65" s="62"/>
      <c r="H65" s="4" t="s">
        <v>7</v>
      </c>
      <c r="I65" s="5" t="s">
        <v>72</v>
      </c>
      <c r="J65" s="5">
        <v>50</v>
      </c>
      <c r="K65" s="41">
        <v>40622</v>
      </c>
      <c r="L65" s="38">
        <f t="shared" si="1"/>
        <v>44500</v>
      </c>
    </row>
    <row r="66" spans="1:12" x14ac:dyDescent="0.15">
      <c r="H66" s="4" t="s">
        <v>5</v>
      </c>
      <c r="I66" s="5" t="s">
        <v>71</v>
      </c>
      <c r="J66" s="5">
        <v>250</v>
      </c>
      <c r="K66" s="41">
        <v>40623</v>
      </c>
      <c r="L66" s="38">
        <f t="shared" si="1"/>
        <v>500000</v>
      </c>
    </row>
    <row r="67" spans="1:12" ht="14.25" thickBot="1" x14ac:dyDescent="0.2">
      <c r="H67" s="7" t="s">
        <v>8</v>
      </c>
      <c r="I67" s="8" t="s">
        <v>64</v>
      </c>
      <c r="J67" s="8">
        <v>150</v>
      </c>
      <c r="K67" s="53">
        <v>40623</v>
      </c>
      <c r="L67" s="54">
        <f t="shared" si="1"/>
        <v>225000</v>
      </c>
    </row>
    <row r="69" spans="1:12" x14ac:dyDescent="0.15">
      <c r="A69" t="s">
        <v>88</v>
      </c>
      <c r="B69" t="s">
        <v>89</v>
      </c>
    </row>
    <row r="70" spans="1:12" x14ac:dyDescent="0.15">
      <c r="B70" t="s">
        <v>90</v>
      </c>
    </row>
    <row r="71" spans="1:12" x14ac:dyDescent="0.15">
      <c r="B71" t="s">
        <v>91</v>
      </c>
    </row>
    <row r="73" spans="1:12" x14ac:dyDescent="0.15">
      <c r="B73" s="17" t="s">
        <v>92</v>
      </c>
      <c r="C73" s="17" t="s">
        <v>93</v>
      </c>
      <c r="D73" s="17" t="s">
        <v>94</v>
      </c>
      <c r="E73" s="57" t="s">
        <v>110</v>
      </c>
    </row>
    <row r="74" spans="1:12" x14ac:dyDescent="0.15">
      <c r="B74" s="55">
        <v>107</v>
      </c>
      <c r="C74" s="55">
        <v>2</v>
      </c>
      <c r="D74" s="55">
        <f>CEILING(B74-C74/2,C74)</f>
        <v>106</v>
      </c>
      <c r="E74" s="55">
        <f t="shared" ref="E74:E81" si="2">ROUNDUP(B74/C74-1/2,0)*C74</f>
        <v>106</v>
      </c>
    </row>
    <row r="75" spans="1:12" x14ac:dyDescent="0.15">
      <c r="B75" s="55">
        <v>1204</v>
      </c>
      <c r="C75" s="55">
        <v>10</v>
      </c>
      <c r="D75" s="55">
        <f t="shared" ref="D75:D81" si="3">CEILING(B75-C75/2,C75)</f>
        <v>1200</v>
      </c>
      <c r="E75" s="55">
        <f t="shared" si="2"/>
        <v>1200</v>
      </c>
    </row>
    <row r="76" spans="1:12" x14ac:dyDescent="0.15">
      <c r="B76" s="55">
        <v>56</v>
      </c>
      <c r="C76" s="55">
        <v>5</v>
      </c>
      <c r="D76" s="55">
        <f t="shared" si="3"/>
        <v>55</v>
      </c>
      <c r="E76" s="55">
        <f t="shared" si="2"/>
        <v>55</v>
      </c>
    </row>
    <row r="77" spans="1:12" x14ac:dyDescent="0.15">
      <c r="B77" s="55">
        <v>100</v>
      </c>
      <c r="C77" s="55">
        <v>0.01</v>
      </c>
      <c r="D77" s="55">
        <f t="shared" si="3"/>
        <v>100</v>
      </c>
      <c r="E77" s="55">
        <f t="shared" si="2"/>
        <v>100</v>
      </c>
    </row>
    <row r="78" spans="1:12" x14ac:dyDescent="0.15">
      <c r="B78" s="55">
        <v>101</v>
      </c>
      <c r="C78" s="55">
        <v>5</v>
      </c>
      <c r="D78" s="55">
        <f t="shared" si="3"/>
        <v>100</v>
      </c>
      <c r="E78" s="55">
        <f t="shared" si="2"/>
        <v>100</v>
      </c>
    </row>
    <row r="79" spans="1:12" x14ac:dyDescent="0.15">
      <c r="B79" s="55">
        <v>63.3</v>
      </c>
      <c r="C79" s="55">
        <v>0.5</v>
      </c>
      <c r="D79" s="55">
        <f t="shared" si="3"/>
        <v>63.5</v>
      </c>
      <c r="E79" s="55">
        <f t="shared" si="2"/>
        <v>63.5</v>
      </c>
    </row>
    <row r="80" spans="1:12" x14ac:dyDescent="0.15">
      <c r="B80" s="55">
        <v>1.5</v>
      </c>
      <c r="C80" s="55">
        <v>0.2</v>
      </c>
      <c r="D80" s="55">
        <f t="shared" si="3"/>
        <v>1.4000000000000001</v>
      </c>
      <c r="E80" s="55">
        <f t="shared" si="2"/>
        <v>1.4000000000000001</v>
      </c>
    </row>
    <row r="81" spans="1:8" x14ac:dyDescent="0.15">
      <c r="B81" s="55">
        <v>12.6</v>
      </c>
      <c r="C81" s="55">
        <v>1</v>
      </c>
      <c r="D81" s="55">
        <f t="shared" si="3"/>
        <v>13</v>
      </c>
      <c r="E81" s="55">
        <f t="shared" si="2"/>
        <v>13</v>
      </c>
    </row>
    <row r="82" spans="1:8" x14ac:dyDescent="0.15">
      <c r="F82" s="56"/>
    </row>
    <row r="83" spans="1:8" x14ac:dyDescent="0.15">
      <c r="B83" t="s">
        <v>95</v>
      </c>
    </row>
    <row r="84" spans="1:8" x14ac:dyDescent="0.15">
      <c r="B84" s="17" t="s">
        <v>92</v>
      </c>
      <c r="C84" s="17" t="s">
        <v>93</v>
      </c>
      <c r="D84" s="17" t="s">
        <v>94</v>
      </c>
      <c r="E84" s="57" t="s">
        <v>110</v>
      </c>
    </row>
    <row r="85" spans="1:8" x14ac:dyDescent="0.15">
      <c r="B85" s="55">
        <v>107</v>
      </c>
      <c r="C85" s="55">
        <v>2</v>
      </c>
      <c r="D85" s="55">
        <f t="shared" ref="D85:D92" si="4">FLOOR(B85+C85/2,C85)</f>
        <v>108</v>
      </c>
      <c r="E85" s="55">
        <f t="shared" ref="E85:E92" si="5">ROUND(B85/C85,0)*C85</f>
        <v>108</v>
      </c>
    </row>
    <row r="86" spans="1:8" x14ac:dyDescent="0.15">
      <c r="B86" s="55">
        <v>1204</v>
      </c>
      <c r="C86" s="55">
        <v>10</v>
      </c>
      <c r="D86" s="55">
        <f t="shared" si="4"/>
        <v>1200</v>
      </c>
      <c r="E86" s="55">
        <f t="shared" si="5"/>
        <v>1200</v>
      </c>
    </row>
    <row r="87" spans="1:8" x14ac:dyDescent="0.15">
      <c r="B87" s="55">
        <v>56</v>
      </c>
      <c r="C87" s="55">
        <v>5</v>
      </c>
      <c r="D87" s="55">
        <f t="shared" si="4"/>
        <v>55</v>
      </c>
      <c r="E87" s="55">
        <f t="shared" si="5"/>
        <v>55</v>
      </c>
    </row>
    <row r="88" spans="1:8" x14ac:dyDescent="0.15">
      <c r="B88" s="55">
        <v>100</v>
      </c>
      <c r="C88" s="55">
        <v>0.01</v>
      </c>
      <c r="D88" s="55">
        <f t="shared" si="4"/>
        <v>100</v>
      </c>
      <c r="E88" s="55">
        <f t="shared" si="5"/>
        <v>100</v>
      </c>
    </row>
    <row r="89" spans="1:8" x14ac:dyDescent="0.15">
      <c r="B89" s="55">
        <v>101</v>
      </c>
      <c r="C89" s="55">
        <v>5</v>
      </c>
      <c r="D89" s="55">
        <f t="shared" si="4"/>
        <v>100</v>
      </c>
      <c r="E89" s="55">
        <f t="shared" si="5"/>
        <v>100</v>
      </c>
    </row>
    <row r="90" spans="1:8" x14ac:dyDescent="0.15">
      <c r="B90" s="55">
        <v>63.3</v>
      </c>
      <c r="C90" s="55">
        <v>0.5</v>
      </c>
      <c r="D90" s="55">
        <f t="shared" si="4"/>
        <v>63.5</v>
      </c>
      <c r="E90" s="55">
        <f t="shared" si="5"/>
        <v>63.5</v>
      </c>
    </row>
    <row r="91" spans="1:8" x14ac:dyDescent="0.15">
      <c r="B91" s="55">
        <v>1.5</v>
      </c>
      <c r="C91" s="55">
        <v>0.2</v>
      </c>
      <c r="D91" s="55">
        <f t="shared" si="4"/>
        <v>1.6</v>
      </c>
      <c r="E91" s="55">
        <f t="shared" si="5"/>
        <v>1.6</v>
      </c>
    </row>
    <row r="92" spans="1:8" x14ac:dyDescent="0.15">
      <c r="B92" s="55">
        <v>12.6</v>
      </c>
      <c r="C92" s="55">
        <v>1</v>
      </c>
      <c r="D92" s="55">
        <f t="shared" si="4"/>
        <v>13</v>
      </c>
      <c r="E92" s="55">
        <f t="shared" si="5"/>
        <v>13</v>
      </c>
    </row>
    <row r="94" spans="1:8" x14ac:dyDescent="0.15">
      <c r="A94" t="s">
        <v>96</v>
      </c>
      <c r="B94" t="s">
        <v>97</v>
      </c>
    </row>
    <row r="95" spans="1:8" x14ac:dyDescent="0.15">
      <c r="B95" s="63" t="s">
        <v>98</v>
      </c>
      <c r="C95" s="63"/>
      <c r="D95" s="63"/>
      <c r="E95" s="63"/>
      <c r="F95" s="63"/>
      <c r="G95" s="17" t="s">
        <v>57</v>
      </c>
      <c r="H95" s="17" t="s">
        <v>111</v>
      </c>
    </row>
    <row r="96" spans="1:8" x14ac:dyDescent="0.15">
      <c r="B96" s="61" t="s">
        <v>99</v>
      </c>
      <c r="C96" s="61"/>
      <c r="D96" s="61"/>
      <c r="E96" s="61"/>
      <c r="F96" s="61"/>
      <c r="G96" s="5">
        <f ca="1">INT(RAND()*901)+100</f>
        <v>308</v>
      </c>
      <c r="H96" s="58"/>
    </row>
    <row r="97" spans="2:9" x14ac:dyDescent="0.15">
      <c r="B97" s="61" t="s">
        <v>100</v>
      </c>
      <c r="C97" s="61"/>
      <c r="D97" s="61"/>
      <c r="E97" s="61"/>
      <c r="F97" s="61"/>
      <c r="G97" s="5">
        <f ca="1">INT(RAND()*51/5)*5+50</f>
        <v>80</v>
      </c>
      <c r="H97" s="5">
        <f ca="1">FLOOR(RAND()*51,5)+50</f>
        <v>90</v>
      </c>
    </row>
    <row r="98" spans="2:9" x14ac:dyDescent="0.15">
      <c r="B98" s="61" t="s">
        <v>101</v>
      </c>
      <c r="C98" s="61"/>
      <c r="D98" s="61"/>
      <c r="E98" s="61"/>
      <c r="F98" s="61"/>
      <c r="G98" s="5">
        <f ca="1">INT(RAND()*100)/100-0.5</f>
        <v>-0.15999999999999998</v>
      </c>
      <c r="H98" s="5">
        <f ca="1">FLOOR(RAND(),0.01)-0.5</f>
        <v>6.0000000000000053E-2</v>
      </c>
    </row>
    <row r="99" spans="2:9" x14ac:dyDescent="0.15">
      <c r="B99" s="61" t="s">
        <v>102</v>
      </c>
      <c r="C99" s="61"/>
      <c r="D99" s="61"/>
      <c r="E99" s="61"/>
      <c r="F99" s="61"/>
      <c r="G99" s="5">
        <f ca="1">INT(RAND()*25001/100)*100+5000</f>
        <v>13700</v>
      </c>
      <c r="H99" s="5">
        <f ca="1">FLOOR(RAND()*25001,100)+5000</f>
        <v>6800</v>
      </c>
    </row>
    <row r="100" spans="2:9" x14ac:dyDescent="0.15">
      <c r="B100" s="61" t="s">
        <v>103</v>
      </c>
      <c r="C100" s="61"/>
      <c r="D100" s="61"/>
      <c r="E100" s="61"/>
      <c r="F100" s="61"/>
      <c r="G100" s="5">
        <f ca="1">ROUNDDOWN(RAND()*2,0)</f>
        <v>1</v>
      </c>
      <c r="H100" s="5">
        <f ca="1">INT(RAND()+0.5)</f>
        <v>1</v>
      </c>
      <c r="I100" s="5">
        <f ca="1">INT(RAND()*2)</f>
        <v>0</v>
      </c>
    </row>
  </sheetData>
  <mergeCells count="38">
    <mergeCell ref="C33:E33"/>
    <mergeCell ref="C28:E28"/>
    <mergeCell ref="C29:E29"/>
    <mergeCell ref="C30:E30"/>
    <mergeCell ref="C31:E31"/>
    <mergeCell ref="C32:E32"/>
    <mergeCell ref="B48:E48"/>
    <mergeCell ref="C34:E34"/>
    <mergeCell ref="C35:E35"/>
    <mergeCell ref="C36:E36"/>
    <mergeCell ref="C37:E37"/>
    <mergeCell ref="C38:E38"/>
    <mergeCell ref="C39:E39"/>
    <mergeCell ref="C40:E40"/>
    <mergeCell ref="B44:E44"/>
    <mergeCell ref="B45:E45"/>
    <mergeCell ref="B46:E46"/>
    <mergeCell ref="B47:E47"/>
    <mergeCell ref="E63:F63"/>
    <mergeCell ref="B49:E49"/>
    <mergeCell ref="B50:E50"/>
    <mergeCell ref="B51:E51"/>
    <mergeCell ref="B52:E52"/>
    <mergeCell ref="B53:E53"/>
    <mergeCell ref="B54:E54"/>
    <mergeCell ref="B55:E55"/>
    <mergeCell ref="B56:E56"/>
    <mergeCell ref="E60:F60"/>
    <mergeCell ref="E61:F61"/>
    <mergeCell ref="E62:F62"/>
    <mergeCell ref="B99:F99"/>
    <mergeCell ref="B100:F100"/>
    <mergeCell ref="E64:F64"/>
    <mergeCell ref="E65:F65"/>
    <mergeCell ref="B95:F95"/>
    <mergeCell ref="B96:F96"/>
    <mergeCell ref="B97:F97"/>
    <mergeCell ref="B98:F98"/>
  </mergeCells>
  <phoneticPr fontId="1"/>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関数の例</vt:lpstr>
      <vt:lpstr>課題</vt:lpstr>
      <vt:lpstr>解答</vt:lpstr>
      <vt:lpstr>課題!Extract</vt:lpstr>
      <vt:lpstr>解答!Extract</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2007-02-19T12:40:22Z</dcterms:created>
  <dcterms:modified xsi:type="dcterms:W3CDTF">2017-03-09T00:53:26Z</dcterms:modified>
</cp:coreProperties>
</file>