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at\www.ms-excel.jp\excel\"/>
    </mc:Choice>
  </mc:AlternateContent>
  <bookViews>
    <workbookView xWindow="0" yWindow="15" windowWidth="15255" windowHeight="9450"/>
  </bookViews>
  <sheets>
    <sheet name="解説" sheetId="4" r:id="rId1"/>
    <sheet name="課題" sheetId="1" r:id="rId2"/>
    <sheet name="解答" sheetId="2" r:id="rId3"/>
    <sheet name="見本" sheetId="3" r:id="rId4"/>
  </sheets>
  <calcPr calcId="162913"/>
</workbook>
</file>

<file path=xl/calcChain.xml><?xml version="1.0" encoding="utf-8"?>
<calcChain xmlns="http://schemas.openxmlformats.org/spreadsheetml/2006/main">
  <c r="D36" i="4" l="1"/>
  <c r="D35" i="4"/>
  <c r="D31" i="4"/>
  <c r="D30" i="4"/>
  <c r="D29" i="4"/>
  <c r="D28" i="4"/>
  <c r="D24" i="4"/>
  <c r="D20" i="4"/>
  <c r="D19" i="4"/>
  <c r="D18" i="4"/>
  <c r="D16" i="4"/>
  <c r="D17" i="4" s="1"/>
  <c r="D12" i="4"/>
  <c r="D11" i="4"/>
  <c r="D10" i="4"/>
  <c r="D9" i="4"/>
  <c r="D8" i="4"/>
  <c r="D7" i="4"/>
  <c r="D6" i="4"/>
  <c r="D5" i="4"/>
  <c r="D4" i="4"/>
  <c r="D3" i="4"/>
  <c r="J31" i="1" l="1"/>
  <c r="K3" i="2"/>
  <c r="K4" i="2"/>
  <c r="K5" i="2"/>
  <c r="L5" i="2"/>
  <c r="K6" i="2"/>
  <c r="L6" i="2"/>
  <c r="K7" i="2"/>
  <c r="K8" i="2"/>
  <c r="K9" i="2"/>
  <c r="K10" i="2"/>
  <c r="K11" i="2"/>
  <c r="K12" i="2"/>
  <c r="K13" i="2"/>
  <c r="K14" i="2"/>
  <c r="K15" i="2"/>
  <c r="K16" i="2"/>
  <c r="K17" i="2"/>
  <c r="L17" i="2"/>
  <c r="K18" i="2"/>
  <c r="L18" i="2"/>
  <c r="K19" i="2"/>
  <c r="L19" i="2"/>
  <c r="K20" i="2"/>
  <c r="L20" i="2"/>
  <c r="K21" i="2"/>
  <c r="K22" i="2"/>
  <c r="K23" i="2"/>
  <c r="K24" i="2"/>
  <c r="K25" i="2"/>
  <c r="K26" i="2"/>
  <c r="K27" i="2"/>
  <c r="K28" i="2"/>
  <c r="K29" i="2"/>
  <c r="L29" i="2"/>
  <c r="K30" i="2"/>
  <c r="J31" i="2"/>
  <c r="K31" i="2" s="1"/>
  <c r="H36" i="2"/>
  <c r="H37" i="2"/>
  <c r="H38" i="2"/>
  <c r="H42" i="2"/>
  <c r="J42" i="2"/>
  <c r="H43" i="2"/>
  <c r="J43" i="2"/>
  <c r="C48" i="2"/>
  <c r="I51" i="2"/>
  <c r="I52" i="2"/>
  <c r="I53" i="2"/>
  <c r="J1" i="3"/>
  <c r="J2" i="3"/>
  <c r="M31" i="2" l="1"/>
  <c r="L31" i="2"/>
</calcChain>
</file>

<file path=xl/sharedStrings.xml><?xml version="1.0" encoding="utf-8"?>
<sst xmlns="http://schemas.openxmlformats.org/spreadsheetml/2006/main" count="200" uniqueCount="120">
  <si>
    <t>奥多摩町</t>
  </si>
  <si>
    <t>八丈町</t>
  </si>
  <si>
    <t>条件</t>
    <rPh sb="0" eb="2">
      <t>ジョウケン</t>
    </rPh>
    <phoneticPr fontId="1"/>
  </si>
  <si>
    <t>課題値</t>
    <rPh sb="0" eb="2">
      <t>カダイ</t>
    </rPh>
    <rPh sb="2" eb="3">
      <t>チ</t>
    </rPh>
    <phoneticPr fontId="1"/>
  </si>
  <si>
    <t>結果</t>
    <rPh sb="0" eb="2">
      <t>ケッカ</t>
    </rPh>
    <phoneticPr fontId="1"/>
  </si>
  <si>
    <t>全角文字で桁区切りを付け、１０の桁を四捨五入し、頭に「約」、末尾に「個」を付ける。</t>
    <rPh sb="5" eb="6">
      <t>ケタ</t>
    </rPh>
    <rPh sb="6" eb="8">
      <t>クギ</t>
    </rPh>
    <rPh sb="10" eb="11">
      <t>ツ</t>
    </rPh>
    <rPh sb="16" eb="17">
      <t>ケタ</t>
    </rPh>
    <rPh sb="18" eb="22">
      <t>シシャゴニュウ</t>
    </rPh>
    <rPh sb="24" eb="25">
      <t>アタマ</t>
    </rPh>
    <rPh sb="27" eb="28">
      <t>ヤク</t>
    </rPh>
    <rPh sb="30" eb="32">
      <t>マツビ</t>
    </rPh>
    <rPh sb="34" eb="35">
      <t>コ</t>
    </rPh>
    <rPh sb="37" eb="38">
      <t>ツ</t>
    </rPh>
    <phoneticPr fontId="1"/>
  </si>
  <si>
    <t>全角文字で桁区切りを付け、１０００の桁を四捨五入し、頭に「金」、末尾に「円也」を付ける。</t>
    <rPh sb="5" eb="6">
      <t>ケタ</t>
    </rPh>
    <rPh sb="6" eb="8">
      <t>クギ</t>
    </rPh>
    <rPh sb="10" eb="11">
      <t>ツ</t>
    </rPh>
    <rPh sb="18" eb="19">
      <t>ケタ</t>
    </rPh>
    <rPh sb="20" eb="24">
      <t>シシャゴニュウ</t>
    </rPh>
    <rPh sb="26" eb="27">
      <t>アタマ</t>
    </rPh>
    <rPh sb="29" eb="30">
      <t>キン</t>
    </rPh>
    <rPh sb="32" eb="34">
      <t>マツビ</t>
    </rPh>
    <rPh sb="36" eb="37">
      <t>エン</t>
    </rPh>
    <rPh sb="37" eb="38">
      <t>ナリ</t>
    </rPh>
    <rPh sb="40" eb="41">
      <t>ツ</t>
    </rPh>
    <phoneticPr fontId="1"/>
  </si>
  <si>
    <t>半角文字で桁区切りを付け、四捨五入で小数点以下２桁にし、頭に「平均　」を付ける。</t>
    <rPh sb="0" eb="1">
      <t>ハン</t>
    </rPh>
    <rPh sb="5" eb="6">
      <t>ケタ</t>
    </rPh>
    <rPh sb="6" eb="8">
      <t>クギ</t>
    </rPh>
    <rPh sb="10" eb="11">
      <t>ツ</t>
    </rPh>
    <rPh sb="13" eb="17">
      <t>シシャゴニュウ</t>
    </rPh>
    <rPh sb="18" eb="21">
      <t>ショウスウテン</t>
    </rPh>
    <rPh sb="21" eb="23">
      <t>イカ</t>
    </rPh>
    <rPh sb="24" eb="25">
      <t>ケタ</t>
    </rPh>
    <rPh sb="28" eb="29">
      <t>アタマ</t>
    </rPh>
    <rPh sb="31" eb="33">
      <t>ヘイキン</t>
    </rPh>
    <rPh sb="36" eb="37">
      <t>ツ</t>
    </rPh>
    <phoneticPr fontId="1"/>
  </si>
  <si>
    <t>１．５７９</t>
    <phoneticPr fontId="1"/>
  </si>
  <si>
    <t>ドメイン名を抜き出す。</t>
    <rPh sb="4" eb="5">
      <t>メイ</t>
    </rPh>
    <rPh sb="6" eb="7">
      <t>ヌ</t>
    </rPh>
    <rPh sb="8" eb="9">
      <t>ダ</t>
    </rPh>
    <phoneticPr fontId="1"/>
  </si>
  <si>
    <t>adgk@colap.ne.jp</t>
    <phoneticPr fontId="1"/>
  </si>
  <si>
    <t>県名の抽出</t>
    <rPh sb="0" eb="1">
      <t>ケン</t>
    </rPh>
    <rPh sb="1" eb="2">
      <t>メイ</t>
    </rPh>
    <rPh sb="3" eb="5">
      <t>チュウシュツ</t>
    </rPh>
    <phoneticPr fontId="1"/>
  </si>
  <si>
    <t>神奈川県厚木市中町</t>
    <rPh sb="0" eb="4">
      <t>カナガワケン</t>
    </rPh>
    <rPh sb="4" eb="7">
      <t>アツギシ</t>
    </rPh>
    <phoneticPr fontId="1"/>
  </si>
  <si>
    <t>熊本県熊本市</t>
    <rPh sb="0" eb="3">
      <t>クマモトケン</t>
    </rPh>
    <rPh sb="3" eb="6">
      <t>クマモトシ</t>
    </rPh>
    <phoneticPr fontId="1"/>
  </si>
  <si>
    <t>愛媛県松山市道後</t>
    <rPh sb="0" eb="3">
      <t>エヒメケン</t>
    </rPh>
    <rPh sb="3" eb="6">
      <t>マツヤマシ</t>
    </rPh>
    <rPh sb="6" eb="8">
      <t>ドウゴ</t>
    </rPh>
    <phoneticPr fontId="1"/>
  </si>
  <si>
    <t>市名の抽出</t>
    <rPh sb="0" eb="1">
      <t>シ</t>
    </rPh>
    <rPh sb="1" eb="2">
      <t>メイ</t>
    </rPh>
    <rPh sb="3" eb="5">
      <t>チュウシュツ</t>
    </rPh>
    <phoneticPr fontId="1"/>
  </si>
  <si>
    <t>市なら「□」、町なら「△」を表示。</t>
    <rPh sb="0" eb="1">
      <t>シ</t>
    </rPh>
    <rPh sb="7" eb="8">
      <t>チョウ</t>
    </rPh>
    <rPh sb="14" eb="16">
      <t>ヒョウジ</t>
    </rPh>
    <phoneticPr fontId="1"/>
  </si>
  <si>
    <t>大阪府</t>
    <rPh sb="0" eb="3">
      <t>オオサカフ</t>
    </rPh>
    <phoneticPr fontId="1"/>
  </si>
  <si>
    <t>岐阜市</t>
    <rPh sb="0" eb="3">
      <t>ギフシ</t>
    </rPh>
    <phoneticPr fontId="1"/>
  </si>
  <si>
    <t>有限会社を株式会社に変更</t>
    <rPh sb="0" eb="4">
      <t>ユウゲンガイシャ</t>
    </rPh>
    <rPh sb="7" eb="9">
      <t>カイシャ</t>
    </rPh>
    <rPh sb="10" eb="12">
      <t>ヘンコウ</t>
    </rPh>
    <phoneticPr fontId="1"/>
  </si>
  <si>
    <t>朱雀有限会社</t>
    <rPh sb="0" eb="2">
      <t>スザク</t>
    </rPh>
    <rPh sb="2" eb="6">
      <t>ユウゲンガイシャ</t>
    </rPh>
    <phoneticPr fontId="1"/>
  </si>
  <si>
    <t>白虎合資会社</t>
    <rPh sb="0" eb="1">
      <t>シロ</t>
    </rPh>
    <rPh sb="1" eb="2">
      <t>トラ</t>
    </rPh>
    <rPh sb="2" eb="4">
      <t>ゴウシ</t>
    </rPh>
    <rPh sb="4" eb="6">
      <t>ガイシャ</t>
    </rPh>
    <phoneticPr fontId="1"/>
  </si>
  <si>
    <t>有限会社亀有限慈</t>
    <rPh sb="0" eb="4">
      <t>ユウゲンガイシャ</t>
    </rPh>
    <rPh sb="4" eb="6">
      <t>カメアリ</t>
    </rPh>
    <rPh sb="6" eb="7">
      <t>ゲン</t>
    </rPh>
    <rPh sb="7" eb="8">
      <t>ジ</t>
    </rPh>
    <phoneticPr fontId="1"/>
  </si>
  <si>
    <t>株式会社青竜</t>
    <rPh sb="0" eb="1">
      <t>カブ</t>
    </rPh>
    <rPh sb="4" eb="5">
      <t>アオ</t>
    </rPh>
    <rPh sb="5" eb="6">
      <t>リュウ</t>
    </rPh>
    <phoneticPr fontId="1"/>
  </si>
  <si>
    <t>先頭文字を大文字に変更</t>
    <rPh sb="0" eb="2">
      <t>セントウ</t>
    </rPh>
    <rPh sb="2" eb="4">
      <t>モジ</t>
    </rPh>
    <rPh sb="5" eb="8">
      <t>オオモジ</t>
    </rPh>
    <rPh sb="9" eb="11">
      <t>ヘンコウ</t>
    </rPh>
    <phoneticPr fontId="1"/>
  </si>
  <si>
    <t>print screen</t>
    <phoneticPr fontId="1"/>
  </si>
  <si>
    <t>WELCOME　日本</t>
    <rPh sb="8" eb="10">
      <t>ニホン</t>
    </rPh>
    <phoneticPr fontId="1"/>
  </si>
  <si>
    <t>$から３文字を「は無」に変更</t>
    <rPh sb="4" eb="6">
      <t>モジ</t>
    </rPh>
    <rPh sb="9" eb="10">
      <t>ム</t>
    </rPh>
    <rPh sb="12" eb="14">
      <t>ヘンコウ</t>
    </rPh>
    <phoneticPr fontId="1"/>
  </si>
  <si>
    <t>今の技$は有効です</t>
    <rPh sb="0" eb="1">
      <t>イマ</t>
    </rPh>
    <rPh sb="2" eb="3">
      <t>ワザ</t>
    </rPh>
    <rPh sb="5" eb="7">
      <t>ユウコウ</t>
    </rPh>
    <phoneticPr fontId="1"/>
  </si>
  <si>
    <t>徳島$の文理</t>
    <rPh sb="0" eb="2">
      <t>トクシマ</t>
    </rPh>
    <rPh sb="4" eb="6">
      <t>ブンリ</t>
    </rPh>
    <phoneticPr fontId="1"/>
  </si>
  <si>
    <t>スペースを全て削除</t>
    <rPh sb="5" eb="6">
      <t>スベ</t>
    </rPh>
    <rPh sb="7" eb="9">
      <t>サクジョ</t>
    </rPh>
    <phoneticPr fontId="1"/>
  </si>
  <si>
    <t xml:space="preserve">  WELCOME 日本 !!!   </t>
    <phoneticPr fontId="1"/>
  </si>
  <si>
    <t xml:space="preserve">     (　⌒  ‐  ⌒　)      </t>
    <phoneticPr fontId="1"/>
  </si>
  <si>
    <t>関数を使い、データを元号型式「平成19年1月1日」にして下さい</t>
    <rPh sb="0" eb="2">
      <t>カンスウ</t>
    </rPh>
    <rPh sb="3" eb="4">
      <t>ツカ</t>
    </rPh>
    <rPh sb="10" eb="12">
      <t>ゲンゴウ</t>
    </rPh>
    <rPh sb="12" eb="14">
      <t>カタシキ</t>
    </rPh>
    <rPh sb="15" eb="17">
      <t>ヘイセイ</t>
    </rPh>
    <rPh sb="19" eb="20">
      <t>ネン</t>
    </rPh>
    <rPh sb="21" eb="22">
      <t>ガツ</t>
    </rPh>
    <rPh sb="23" eb="24">
      <t>ニチ</t>
    </rPh>
    <rPh sb="28" eb="29">
      <t>クダ</t>
    </rPh>
    <phoneticPr fontId="1"/>
  </si>
  <si>
    <t>関数を使い、データを元号型式「平成19年1月2日（火曜日）」にして下さい</t>
    <rPh sb="10" eb="12">
      <t>ゲンゴウ</t>
    </rPh>
    <rPh sb="12" eb="14">
      <t>カタシキ</t>
    </rPh>
    <rPh sb="15" eb="17">
      <t>ヘイセイ</t>
    </rPh>
    <rPh sb="19" eb="20">
      <t>ネン</t>
    </rPh>
    <rPh sb="21" eb="22">
      <t>ガツ</t>
    </rPh>
    <rPh sb="23" eb="24">
      <t>ニチ</t>
    </rPh>
    <rPh sb="25" eb="28">
      <t>カヨウビ</t>
    </rPh>
    <rPh sb="33" eb="34">
      <t>クダ</t>
    </rPh>
    <phoneticPr fontId="1"/>
  </si>
  <si>
    <t>関数を使い、小数点以下２桁の数値データにして下さい。</t>
    <rPh sb="6" eb="9">
      <t>ショウスウテン</t>
    </rPh>
    <rPh sb="9" eb="11">
      <t>イカ</t>
    </rPh>
    <rPh sb="12" eb="13">
      <t>ケタ</t>
    </rPh>
    <rPh sb="14" eb="16">
      <t>スウチ</t>
    </rPh>
    <rPh sb="22" eb="23">
      <t>クダ</t>
    </rPh>
    <phoneticPr fontId="1"/>
  </si>
  <si>
    <t>関数を使い、分数表示のデータにして下さい。</t>
    <rPh sb="6" eb="8">
      <t>ブンスウ</t>
    </rPh>
    <rPh sb="8" eb="10">
      <t>ヒョウジ</t>
    </rPh>
    <rPh sb="17" eb="18">
      <t>クダ</t>
    </rPh>
    <phoneticPr fontId="1"/>
  </si>
  <si>
    <t>５倍の金額</t>
    <rPh sb="1" eb="2">
      <t>バイ</t>
    </rPh>
    <rPh sb="3" eb="5">
      <t>キンガク</t>
    </rPh>
    <phoneticPr fontId="1"/>
  </si>
  <si>
    <t>両者を比較し、違いが無ければ結果欄に「◎」を表示させなさい。</t>
    <rPh sb="0" eb="2">
      <t>リョウシャ</t>
    </rPh>
    <rPh sb="3" eb="5">
      <t>ヒカク</t>
    </rPh>
    <rPh sb="7" eb="8">
      <t>チガ</t>
    </rPh>
    <rPh sb="10" eb="11">
      <t>ナ</t>
    </rPh>
    <rPh sb="14" eb="16">
      <t>ケッカ</t>
    </rPh>
    <rPh sb="16" eb="17">
      <t>ラン</t>
    </rPh>
    <rPh sb="22" eb="24">
      <t>ヒョウジ</t>
    </rPh>
    <phoneticPr fontId="1"/>
  </si>
  <si>
    <t>文字列１</t>
    <rPh sb="0" eb="3">
      <t>モジレツ</t>
    </rPh>
    <phoneticPr fontId="1"/>
  </si>
  <si>
    <t>文字列２</t>
    <rPh sb="0" eb="3">
      <t>モジレツ</t>
    </rPh>
    <phoneticPr fontId="1"/>
  </si>
  <si>
    <t>東京都千代田区二丁目５－３８</t>
    <rPh sb="0" eb="3">
      <t>トウキョウト</t>
    </rPh>
    <rPh sb="3" eb="7">
      <t>チヨダク</t>
    </rPh>
    <rPh sb="7" eb="10">
      <t>２チョウメ</t>
    </rPh>
    <phoneticPr fontId="1"/>
  </si>
  <si>
    <t>東京都千代田区二丁目５-３８</t>
    <rPh sb="0" eb="3">
      <t>トウキョウト</t>
    </rPh>
    <rPh sb="3" eb="7">
      <t>チヨダク</t>
    </rPh>
    <rPh sb="7" eb="10">
      <t>２チョウメ</t>
    </rPh>
    <phoneticPr fontId="1"/>
  </si>
  <si>
    <t>sdgldylrnvrhjuuq8247e211ef24</t>
    <phoneticPr fontId="1"/>
  </si>
  <si>
    <t>sdgldylrnyrhjuuq8247e211ef24</t>
    <phoneticPr fontId="1"/>
  </si>
  <si>
    <t>A15478798936356451335324</t>
    <phoneticPr fontId="1"/>
  </si>
  <si>
    <t>各文字を文字数分並べた文字列をつなぎ合わせた文字列を作りなさい。</t>
    <rPh sb="0" eb="3">
      <t>カクモジ</t>
    </rPh>
    <rPh sb="4" eb="7">
      <t>モジスウ</t>
    </rPh>
    <rPh sb="7" eb="8">
      <t>ブン</t>
    </rPh>
    <rPh sb="8" eb="9">
      <t>ナラ</t>
    </rPh>
    <rPh sb="11" eb="14">
      <t>モジレツ</t>
    </rPh>
    <rPh sb="18" eb="19">
      <t>ア</t>
    </rPh>
    <rPh sb="22" eb="25">
      <t>モジレツ</t>
    </rPh>
    <rPh sb="26" eb="27">
      <t>ツク</t>
    </rPh>
    <phoneticPr fontId="1"/>
  </si>
  <si>
    <t>第１文字</t>
    <rPh sb="0" eb="1">
      <t>ダイ</t>
    </rPh>
    <rPh sb="2" eb="4">
      <t>モジ</t>
    </rPh>
    <phoneticPr fontId="1"/>
  </si>
  <si>
    <t>文字数</t>
    <rPh sb="0" eb="3">
      <t>モジスウ</t>
    </rPh>
    <phoneticPr fontId="1"/>
  </si>
  <si>
    <t>第２文字</t>
    <rPh sb="0" eb="1">
      <t>ダイ</t>
    </rPh>
    <rPh sb="2" eb="4">
      <t>モジ</t>
    </rPh>
    <phoneticPr fontId="1"/>
  </si>
  <si>
    <t>第３文字</t>
    <rPh sb="0" eb="1">
      <t>ダイ</t>
    </rPh>
    <rPh sb="2" eb="4">
      <t>モジ</t>
    </rPh>
    <phoneticPr fontId="1"/>
  </si>
  <si>
    <t>解答</t>
    <rPh sb="0" eb="2">
      <t>カイトウ</t>
    </rPh>
    <phoneticPr fontId="1"/>
  </si>
  <si>
    <t>別解</t>
    <rPh sb="0" eb="1">
      <t>ベツ</t>
    </rPh>
    <rPh sb="1" eb="2">
      <t>カイ</t>
    </rPh>
    <phoneticPr fontId="1"/>
  </si>
  <si>
    <t>a</t>
    <phoneticPr fontId="1"/>
  </si>
  <si>
    <t>q</t>
    <phoneticPr fontId="1"/>
  </si>
  <si>
    <t>Z</t>
    <phoneticPr fontId="1"/>
  </si>
  <si>
    <t>V</t>
    <phoneticPr fontId="1"/>
  </si>
  <si>
    <t>S</t>
    <phoneticPr fontId="1"/>
  </si>
  <si>
    <t>L</t>
    <phoneticPr fontId="1"/>
  </si>
  <si>
    <r>
      <t>やや難</t>
    </r>
    <r>
      <rPr>
        <sz val="11"/>
        <rFont val="ＭＳ Ｐゴシック"/>
        <charset val="128"/>
      </rPr>
      <t>　入力欄に入力された半角文字の次の文字(AならB、1なら2)が全角文字で解答欄に表示されるようにしなさい。</t>
    </r>
    <rPh sb="2" eb="3">
      <t>ナン</t>
    </rPh>
    <rPh sb="4" eb="6">
      <t>ニュウリョク</t>
    </rPh>
    <rPh sb="6" eb="7">
      <t>ラン</t>
    </rPh>
    <rPh sb="8" eb="10">
      <t>ニュウリョク</t>
    </rPh>
    <rPh sb="13" eb="15">
      <t>ハンカク</t>
    </rPh>
    <rPh sb="15" eb="17">
      <t>モジ</t>
    </rPh>
    <rPh sb="18" eb="19">
      <t>ツギ</t>
    </rPh>
    <rPh sb="20" eb="22">
      <t>モジ</t>
    </rPh>
    <rPh sb="34" eb="36">
      <t>ゼンカク</t>
    </rPh>
    <rPh sb="36" eb="38">
      <t>モジ</t>
    </rPh>
    <rPh sb="39" eb="42">
      <t>カイトウラン</t>
    </rPh>
    <rPh sb="43" eb="45">
      <t>ヒョウジ</t>
    </rPh>
    <phoneticPr fontId="1"/>
  </si>
  <si>
    <t>入力欄</t>
    <rPh sb="0" eb="2">
      <t>ニュウリョク</t>
    </rPh>
    <rPh sb="2" eb="3">
      <t>ラン</t>
    </rPh>
    <phoneticPr fontId="1"/>
  </si>
  <si>
    <t>解答欄</t>
    <rPh sb="0" eb="3">
      <t>カイトウラン</t>
    </rPh>
    <phoneticPr fontId="1"/>
  </si>
  <si>
    <t>難</t>
    <rPh sb="0" eb="1">
      <t>ナン</t>
    </rPh>
    <phoneticPr fontId="1"/>
  </si>
  <si>
    <t>#に挟まれた部分の文字数</t>
    <rPh sb="2" eb="3">
      <t>ハサ</t>
    </rPh>
    <rPh sb="6" eb="8">
      <t>ブブン</t>
    </rPh>
    <rPh sb="9" eb="12">
      <t>モジスウ</t>
    </rPh>
    <phoneticPr fontId="1"/>
  </si>
  <si>
    <t>sdf#rgh#gre</t>
    <phoneticPr fontId="1"/>
  </si>
  <si>
    <t>%に挟まれた部分の文字の抽出</t>
    <rPh sb="12" eb="14">
      <t>チュウシュツ</t>
    </rPh>
    <phoneticPr fontId="1"/>
  </si>
  <si>
    <t>名前と%住所%、会社名</t>
    <rPh sb="0" eb="2">
      <t>ナマエ</t>
    </rPh>
    <rPh sb="4" eb="6">
      <t>ジュウショ</t>
    </rPh>
    <rPh sb="8" eb="11">
      <t>カイシャメイ</t>
    </rPh>
    <phoneticPr fontId="1"/>
  </si>
  <si>
    <t>MAX関数と%MIN%関数</t>
    <rPh sb="3" eb="5">
      <t>カンスウ</t>
    </rPh>
    <rPh sb="11" eb="13">
      <t>カンスウ</t>
    </rPh>
    <phoneticPr fontId="1"/>
  </si>
  <si>
    <t>香川県善通寺市金蔵寺</t>
    <rPh sb="0" eb="3">
      <t>カガワケン</t>
    </rPh>
    <rPh sb="3" eb="7">
      <t>ゼンツウジシ</t>
    </rPh>
    <rPh sb="7" eb="10">
      <t>コンゾウジ</t>
    </rPh>
    <phoneticPr fontId="1"/>
  </si>
  <si>
    <t>関数を使い、データを小数点以下２桁の数値データにして下さい。</t>
    <rPh sb="10" eb="13">
      <t>ショウスウテン</t>
    </rPh>
    <rPh sb="13" eb="15">
      <t>イカ</t>
    </rPh>
    <rPh sb="16" eb="17">
      <t>ケタ</t>
    </rPh>
    <rPh sb="18" eb="20">
      <t>スウチ</t>
    </rPh>
    <rPh sb="26" eb="27">
      <t>クダ</t>
    </rPh>
    <phoneticPr fontId="1"/>
  </si>
  <si>
    <t>a</t>
    <phoneticPr fontId="1"/>
  </si>
  <si>
    <t>sdf#rgh#gre</t>
    <phoneticPr fontId="1"/>
  </si>
  <si>
    <t>夏野檸檬</t>
    <rPh sb="0" eb="2">
      <t>ナツノ</t>
    </rPh>
    <rPh sb="2" eb="4">
      <t>レモン</t>
    </rPh>
    <phoneticPr fontId="1"/>
  </si>
  <si>
    <t>冬野炬燵</t>
    <rPh sb="0" eb="2">
      <t>フユノ</t>
    </rPh>
    <rPh sb="2" eb="4">
      <t>コタツ</t>
    </rPh>
    <phoneticPr fontId="1"/>
  </si>
  <si>
    <t>四国の香川県丸亀市</t>
    <rPh sb="0" eb="2">
      <t>しこく</t>
    </rPh>
    <rPh sb="3" eb="6">
      <t>かがわけん</t>
    </rPh>
    <rPh sb="6" eb="9">
      <t>まるがめし</t>
    </rPh>
    <phoneticPr fontId="1" type="Hiragana"/>
  </si>
  <si>
    <t>=PHONETIC(B2)</t>
  </si>
  <si>
    <t>LEN</t>
    <phoneticPr fontId="1"/>
  </si>
  <si>
    <t>=LEN(B2)</t>
  </si>
  <si>
    <t>=LEFT(B2,3)</t>
  </si>
  <si>
    <t>=RIGHT(B2,3)</t>
  </si>
  <si>
    <t>=MID(B2,4,3)</t>
  </si>
  <si>
    <t>FIND</t>
    <phoneticPr fontId="1"/>
  </si>
  <si>
    <t>=FIND("の",B2)</t>
  </si>
  <si>
    <t>REPLACE</t>
    <phoneticPr fontId="1"/>
  </si>
  <si>
    <t>=REPLACE(B2,7,2,"善通寺")</t>
  </si>
  <si>
    <t>SUBSTITUTE</t>
    <phoneticPr fontId="1"/>
  </si>
  <si>
    <t>=SUBSTITUTE(B2,"丸亀","坂出")</t>
  </si>
  <si>
    <t>JIS</t>
    <phoneticPr fontId="1"/>
  </si>
  <si>
    <t>=JIS(B15)</t>
  </si>
  <si>
    <t>=ASC(C16)</t>
  </si>
  <si>
    <t>UPPER</t>
    <phoneticPr fontId="1"/>
  </si>
  <si>
    <t>=UPPER(B15)</t>
  </si>
  <si>
    <t>LOWER</t>
  </si>
  <si>
    <t>=LOWER(B19)</t>
  </si>
  <si>
    <t>PROPER</t>
  </si>
  <si>
    <t>=PROPER(B20)</t>
  </si>
  <si>
    <t>VALUE</t>
    <phoneticPr fontId="1"/>
  </si>
  <si>
    <t>ユーザー名</t>
    <rPh sb="4" eb="5">
      <t>メイ</t>
    </rPh>
    <phoneticPr fontId="1"/>
  </si>
  <si>
    <t>=LEFT(B27,FIND("@",B27)-1)</t>
  </si>
  <si>
    <t>ドメイン名</t>
    <rPh sb="4" eb="5">
      <t>メイ</t>
    </rPh>
    <phoneticPr fontId="1"/>
  </si>
  <si>
    <t>=MID(B27,FIND("@",B27)+1,LEN(B27))</t>
  </si>
  <si>
    <t>=RIGHT(B27,LEN(B27)-FIND("@",B27))</t>
  </si>
  <si>
    <t>サーバー名</t>
    <rPh sb="4" eb="5">
      <t>メイ</t>
    </rPh>
    <phoneticPr fontId="1"/>
  </si>
  <si>
    <t>=MID(B27,FIND("@",B27)+1,FIND(".",B27,FIND("@",B27))-FIND("@",B27)-1)</t>
  </si>
  <si>
    <t>=TEXT(B34,"ggge年m月d日(aaaa)")</t>
  </si>
  <si>
    <t>=TEXT(B34,"#,#0円")</t>
  </si>
  <si>
    <t>PHONETIC</t>
    <phoneticPr fontId="1"/>
  </si>
  <si>
    <t>LEFT</t>
    <phoneticPr fontId="1"/>
  </si>
  <si>
    <t>RIGHT</t>
    <phoneticPr fontId="1"/>
  </si>
  <si>
    <t>MID</t>
    <phoneticPr fontId="1"/>
  </si>
  <si>
    <t>ASC</t>
    <phoneticPr fontId="1"/>
  </si>
  <si>
    <t>ABC-123Z</t>
    <phoneticPr fontId="1"/>
  </si>
  <si>
    <t>数値なので右に来る↓</t>
    <rPh sb="0" eb="2">
      <t>スウチ</t>
    </rPh>
    <rPh sb="5" eb="6">
      <t>ミギ</t>
    </rPh>
    <rPh sb="7" eb="8">
      <t>ク</t>
    </rPh>
    <phoneticPr fontId="4"/>
  </si>
  <si>
    <t>書式記号をマスターする必要あり。</t>
    <rPh sb="0" eb="2">
      <t>ショシキ</t>
    </rPh>
    <rPh sb="2" eb="4">
      <t>キゴウ</t>
    </rPh>
    <rPh sb="11" eb="13">
      <t>ヒツヨウ</t>
    </rPh>
    <phoneticPr fontId="4"/>
  </si>
  <si>
    <t>TEXT</t>
    <phoneticPr fontId="1"/>
  </si>
  <si>
    <t>kagawa@ms-excel.jpn</t>
    <phoneticPr fontId="1"/>
  </si>
  <si>
    <r>
      <t xml:space="preserve">=MID(B2,4,100) 　　　 </t>
    </r>
    <r>
      <rPr>
        <sz val="11"/>
        <color rgb="FFFF0000"/>
        <rFont val="ＭＳ Ｐゴシック"/>
        <family val="3"/>
        <charset val="128"/>
      </rPr>
      <t xml:space="preserve"> 4文字目から後ろ全部</t>
    </r>
    <rPh sb="21" eb="24">
      <t>モジメ</t>
    </rPh>
    <rPh sb="26" eb="27">
      <t>ウシ</t>
    </rPh>
    <rPh sb="28" eb="30">
      <t>ゼンブ</t>
    </rPh>
    <phoneticPr fontId="4"/>
  </si>
  <si>
    <r>
      <t xml:space="preserve">=MID(B2,4,LEN(B2))　  </t>
    </r>
    <r>
      <rPr>
        <sz val="11"/>
        <color rgb="FFFF0000"/>
        <rFont val="ＭＳ Ｐゴシック"/>
        <family val="3"/>
        <charset val="128"/>
      </rPr>
      <t>4文字目から後ろ全部</t>
    </r>
    <phoneticPr fontId="4"/>
  </si>
  <si>
    <r>
      <t>=VALUE(MID(B23,5,3))　　　　５文字目から３文字を抽出し</t>
    </r>
    <r>
      <rPr>
        <sz val="11"/>
        <color rgb="FFFF0000"/>
        <rFont val="ＭＳ Ｐゴシック"/>
        <family val="3"/>
        <charset val="128"/>
      </rPr>
      <t>数値化</t>
    </r>
    <rPh sb="25" eb="28">
      <t>モジメ</t>
    </rPh>
    <rPh sb="31" eb="33">
      <t>モジ</t>
    </rPh>
    <rPh sb="34" eb="36">
      <t>チュウシュツ</t>
    </rPh>
    <rPh sb="37" eb="40">
      <t>スウチカ</t>
    </rPh>
    <phoneticPr fontId="4"/>
  </si>
  <si>
    <t>文字列から抽出しただけでは文字のままです。</t>
    <rPh sb="0" eb="3">
      <t>モジレツ</t>
    </rPh>
    <rPh sb="5" eb="7">
      <t>チュウシュツ</t>
    </rPh>
    <rPh sb="13" eb="15">
      <t>モジ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</si>
</sst>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charset val="128"/>
    </font>
    <font>
      <sz val="6"/>
      <name val="ＭＳ Ｐゴシック"/>
      <family val="3"/>
      <charset val="128"/>
    </font>
    <font>
      <b/>
      <sz val="11"/>
      <color indexed="10"/>
      <name val="ＭＳ Ｐゴシック"/>
      <family val="3"/>
      <charset val="128"/>
    </font>
    <font>
      <sz val="11"/>
      <name val="ＭＳ Ｐゴシック"/>
      <family val="3"/>
      <charset val="128"/>
    </font>
    <font>
      <sz val="6"/>
      <name val="游ゴシック"/>
      <family val="2"/>
      <charset val="128"/>
      <scheme val="minor"/>
    </font>
    <font>
      <sz val="11"/>
      <color rgb="FFFF0000"/>
      <name val="ＭＳ Ｐゴシック"/>
      <family val="3"/>
      <charset val="128"/>
    </font>
  </fonts>
  <fills count="2">
    <fill>
      <patternFill patternType="none"/>
    </fill>
    <fill>
      <patternFill patternType="gray125"/>
    </fill>
  </fills>
  <borders count="5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129">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11" xfId="0" quotePrefix="1" applyBorder="1" applyAlignment="1">
      <alignment horizontal="right" vertical="center"/>
    </xf>
    <xf numFmtId="0" fontId="0" fillId="0" borderId="12" xfId="0" applyBorder="1">
      <alignment vertical="center"/>
    </xf>
    <xf numFmtId="0" fontId="0" fillId="0" borderId="8" xfId="0" applyFill="1" applyBorder="1">
      <alignment vertical="center"/>
    </xf>
    <xf numFmtId="0" fontId="0" fillId="0" borderId="14" xfId="0" applyBorder="1">
      <alignment vertical="center"/>
    </xf>
    <xf numFmtId="0" fontId="0" fillId="0" borderId="15" xfId="0" applyBorder="1">
      <alignment vertical="center"/>
    </xf>
    <xf numFmtId="0" fontId="0" fillId="0" borderId="5" xfId="0" applyFill="1" applyBorder="1">
      <alignment vertical="center"/>
    </xf>
    <xf numFmtId="0" fontId="0" fillId="0" borderId="11" xfId="0" applyFill="1" applyBorder="1">
      <alignment vertical="center"/>
    </xf>
    <xf numFmtId="14" fontId="0" fillId="0" borderId="5" xfId="0" applyNumberFormat="1" applyFill="1" applyBorder="1">
      <alignment vertical="center"/>
    </xf>
    <xf numFmtId="14" fontId="0" fillId="0" borderId="8" xfId="0" applyNumberFormat="1" applyFill="1" applyBorder="1">
      <alignment vertical="center"/>
    </xf>
    <xf numFmtId="0" fontId="0" fillId="0" borderId="8" xfId="0" applyNumberFormat="1" applyFill="1" applyBorder="1">
      <alignment vertical="center"/>
    </xf>
    <xf numFmtId="0" fontId="0" fillId="0" borderId="11" xfId="0" applyNumberFormat="1" applyFill="1" applyBorder="1">
      <alignment vertical="center"/>
    </xf>
    <xf numFmtId="0" fontId="0" fillId="0" borderId="28" xfId="0" quotePrefix="1" applyBorder="1" applyAlignment="1">
      <alignment horizontal="right" vertical="center"/>
    </xf>
    <xf numFmtId="0" fontId="0" fillId="0" borderId="29" xfId="0" applyBorder="1">
      <alignment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37" xfId="0" applyBorder="1" applyAlignment="1">
      <alignment horizontal="center" vertical="center"/>
    </xf>
    <xf numFmtId="0" fontId="2" fillId="0" borderId="0" xfId="0" applyFont="1">
      <alignment vertical="center"/>
    </xf>
    <xf numFmtId="0" fontId="0" fillId="0" borderId="14" xfId="0" applyFill="1" applyBorder="1">
      <alignment vertical="center"/>
    </xf>
    <xf numFmtId="0" fontId="0" fillId="0" borderId="14" xfId="0" quotePrefix="1" applyBorder="1" applyAlignment="1">
      <alignment horizontal="right" vertical="center"/>
    </xf>
    <xf numFmtId="0" fontId="0" fillId="0" borderId="11" xfId="0" applyBorder="1">
      <alignment vertical="center"/>
    </xf>
    <xf numFmtId="0" fontId="0" fillId="0" borderId="4" xfId="0" applyFill="1" applyBorder="1">
      <alignment vertical="center"/>
    </xf>
    <xf numFmtId="0" fontId="0" fillId="0" borderId="7" xfId="0" applyFill="1" applyBorder="1">
      <alignment vertical="center"/>
    </xf>
    <xf numFmtId="0" fontId="0" fillId="0" borderId="13" xfId="0" applyFill="1" applyBorder="1">
      <alignment vertical="center"/>
    </xf>
    <xf numFmtId="0" fontId="0" fillId="0" borderId="31" xfId="0" applyFill="1" applyBorder="1">
      <alignment vertical="center"/>
    </xf>
    <xf numFmtId="0" fontId="0" fillId="0" borderId="41" xfId="0" applyBorder="1" applyAlignment="1">
      <alignment horizontal="center" vertical="center"/>
    </xf>
    <xf numFmtId="14" fontId="0" fillId="0" borderId="0" xfId="0" applyNumberFormat="1">
      <alignment vertical="center"/>
    </xf>
    <xf numFmtId="0" fontId="0" fillId="0" borderId="14" xfId="0" applyNumberFormat="1" applyFill="1" applyBorder="1">
      <alignment vertical="center"/>
    </xf>
    <xf numFmtId="0" fontId="0" fillId="0" borderId="43" xfId="0" quotePrefix="1" applyBorder="1" applyAlignment="1">
      <alignment horizontal="right" vertical="center"/>
    </xf>
    <xf numFmtId="0" fontId="0" fillId="0" borderId="44" xfId="0" applyBorder="1">
      <alignmen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3" xfId="0" applyFill="1" applyBorder="1" applyAlignment="1">
      <alignment horizontal="center" vertical="center"/>
    </xf>
    <xf numFmtId="0" fontId="0" fillId="0" borderId="0" xfId="0" applyFill="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7" xfId="0" applyBorder="1">
      <alignment vertical="center"/>
    </xf>
    <xf numFmtId="0" fontId="0" fillId="0" borderId="8"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4" xfId="0" applyBorder="1">
      <alignment vertical="center"/>
    </xf>
    <xf numFmtId="0" fontId="0" fillId="0" borderId="5"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7" xfId="0" applyFill="1" applyBorder="1">
      <alignment vertical="center"/>
    </xf>
    <xf numFmtId="0" fontId="0" fillId="0" borderId="28" xfId="0" applyFill="1" applyBorder="1">
      <alignment vertical="center"/>
    </xf>
    <xf numFmtId="0" fontId="0" fillId="0" borderId="0" xfId="0">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0" xfId="0" applyFill="1" applyBorder="1">
      <alignment vertical="center"/>
    </xf>
    <xf numFmtId="0" fontId="0" fillId="0" borderId="11" xfId="0" applyFill="1" applyBorder="1">
      <alignment vertical="center"/>
    </xf>
    <xf numFmtId="0" fontId="0" fillId="0" borderId="31" xfId="0" applyBorder="1">
      <alignment vertical="center"/>
    </xf>
    <xf numFmtId="0" fontId="0" fillId="0" borderId="30" xfId="0" applyBorder="1">
      <alignment vertical="center"/>
    </xf>
    <xf numFmtId="0" fontId="0" fillId="0" borderId="13" xfId="0" applyBorder="1">
      <alignment vertical="center"/>
    </xf>
    <xf numFmtId="0" fontId="0" fillId="0" borderId="14" xfId="0" applyBorder="1">
      <alignment vertical="center"/>
    </xf>
    <xf numFmtId="0" fontId="0" fillId="0" borderId="5" xfId="0" applyFill="1" applyBorder="1">
      <alignment vertical="center"/>
    </xf>
    <xf numFmtId="0" fontId="0" fillId="0" borderId="13" xfId="0" applyFill="1" applyBorder="1">
      <alignment vertical="center"/>
    </xf>
    <xf numFmtId="0" fontId="0" fillId="0" borderId="14" xfId="0" applyFill="1" applyBorder="1">
      <alignment vertical="center"/>
    </xf>
    <xf numFmtId="0" fontId="0" fillId="0" borderId="42" xfId="0" applyFill="1" applyBorder="1">
      <alignment vertical="center"/>
    </xf>
    <xf numFmtId="0" fontId="0" fillId="0" borderId="43" xfId="0" applyFill="1" applyBorder="1">
      <alignment vertical="center"/>
    </xf>
    <xf numFmtId="0" fontId="0" fillId="0" borderId="38" xfId="0" applyBorder="1">
      <alignment vertical="center"/>
    </xf>
    <xf numFmtId="0" fontId="0" fillId="0" borderId="39" xfId="0" applyBorder="1">
      <alignment vertical="center"/>
    </xf>
    <xf numFmtId="0" fontId="0" fillId="0" borderId="10" xfId="0" applyBorder="1">
      <alignment vertical="center"/>
    </xf>
    <xf numFmtId="0" fontId="0" fillId="0" borderId="11" xfId="0" applyBorder="1">
      <alignment vertical="center"/>
    </xf>
    <xf numFmtId="0" fontId="0" fillId="0" borderId="40" xfId="0" applyBorder="1">
      <alignment vertical="center"/>
    </xf>
    <xf numFmtId="0" fontId="0" fillId="0" borderId="8" xfId="0" applyFill="1" applyBorder="1">
      <alignment vertical="center"/>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6" xfId="0" applyFill="1" applyBorder="1" applyAlignment="1">
      <alignment vertical="center" textRotation="255" wrapText="1"/>
    </xf>
    <xf numFmtId="0" fontId="0" fillId="0" borderId="17" xfId="0" applyFill="1" applyBorder="1" applyAlignment="1">
      <alignment vertical="center" textRotation="255" wrapText="1"/>
    </xf>
    <xf numFmtId="0" fontId="0" fillId="0" borderId="45" xfId="0" applyFill="1" applyBorder="1" applyAlignment="1">
      <alignment vertical="center" textRotation="255" wrapText="1"/>
    </xf>
    <xf numFmtId="0" fontId="0" fillId="0" borderId="19" xfId="0" applyFill="1" applyBorder="1" applyAlignment="1">
      <alignment vertical="center" textRotation="255" wrapText="1"/>
    </xf>
    <xf numFmtId="0" fontId="0" fillId="0" borderId="0" xfId="0" applyFill="1" applyBorder="1" applyAlignment="1">
      <alignment vertical="center" textRotation="255" wrapText="1"/>
    </xf>
    <xf numFmtId="0" fontId="0" fillId="0" borderId="46" xfId="0" applyFill="1" applyBorder="1" applyAlignment="1">
      <alignment vertical="center" textRotation="255" wrapText="1"/>
    </xf>
    <xf numFmtId="0" fontId="0" fillId="0" borderId="47" xfId="0" applyFill="1" applyBorder="1" applyAlignment="1">
      <alignment vertical="center" textRotation="255" wrapText="1"/>
    </xf>
    <xf numFmtId="0" fontId="0" fillId="0" borderId="48" xfId="0" applyFill="1" applyBorder="1" applyAlignment="1">
      <alignment vertical="center" textRotation="255" wrapText="1"/>
    </xf>
    <xf numFmtId="0" fontId="0" fillId="0" borderId="49" xfId="0" applyFill="1" applyBorder="1" applyAlignment="1">
      <alignment vertical="center" textRotation="255" wrapText="1"/>
    </xf>
    <xf numFmtId="0" fontId="0" fillId="0" borderId="50" xfId="0" applyBorder="1">
      <alignment vertical="center"/>
    </xf>
    <xf numFmtId="0" fontId="0" fillId="0" borderId="8" xfId="0" quotePrefix="1" applyBorder="1">
      <alignment vertical="center"/>
    </xf>
    <xf numFmtId="0" fontId="0" fillId="0" borderId="31" xfId="0" quotePrefix="1" applyBorder="1">
      <alignment vertical="center"/>
    </xf>
    <xf numFmtId="0" fontId="0" fillId="0" borderId="51" xfId="0" applyFill="1" applyBorder="1">
      <alignment vertical="center"/>
    </xf>
    <xf numFmtId="0" fontId="0" fillId="0" borderId="31" xfId="0" applyFill="1" applyBorder="1">
      <alignment vertical="center"/>
    </xf>
    <xf numFmtId="14" fontId="0" fillId="0" borderId="50" xfId="0" applyNumberFormat="1" applyBorder="1">
      <alignment vertical="center"/>
    </xf>
    <xf numFmtId="0" fontId="0" fillId="0" borderId="51" xfId="0" applyBorder="1">
      <alignment vertical="center"/>
    </xf>
    <xf numFmtId="0" fontId="0" fillId="0" borderId="0" xfId="0" applyAlignment="1">
      <alignment horizontal="right" vertical="center"/>
    </xf>
    <xf numFmtId="0" fontId="3" fillId="0" borderId="8" xfId="0" quotePrefix="1" applyFont="1" applyBorder="1">
      <alignment vertical="center"/>
    </xf>
    <xf numFmtId="0" fontId="5" fillId="0" borderId="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28575</xdr:rowOff>
    </xdr:from>
    <xdr:to>
      <xdr:col>6</xdr:col>
      <xdr:colOff>581025</xdr:colOff>
      <xdr:row>26</xdr:row>
      <xdr:rowOff>161925</xdr:rowOff>
    </xdr:to>
    <xdr:sp macro="" textlink="">
      <xdr:nvSpPr>
        <xdr:cNvPr id="1025" name="WordArt 1"/>
        <xdr:cNvSpPr>
          <a:spLocks noChangeAspect="1" noChangeArrowheads="1" noChangeShapeType="1" noTextEdit="1"/>
        </xdr:cNvSpPr>
      </xdr:nvSpPr>
      <xdr:spPr bwMode="auto">
        <a:xfrm>
          <a:off x="200025" y="209550"/>
          <a:ext cx="4010025" cy="441960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ja-JP" altLang="en-US" sz="9600" kern="10" spc="0">
              <a:ln>
                <a:noFill/>
              </a:ln>
              <a:gradFill rotWithShape="0">
                <a:gsLst>
                  <a:gs pos="0">
                    <a:srgbClr val="FFFFCC"/>
                  </a:gs>
                  <a:gs pos="100000">
                    <a:srgbClr val="FFCCCC"/>
                  </a:gs>
                </a:gsLst>
                <a:path path="rect">
                  <a:fillToRect l="50000" t="50000" r="50000" b="50000"/>
                </a:path>
              </a:gradFill>
              <a:effectLst>
                <a:outerShdw dist="35921" dir="2700000" algn="ctr" rotWithShape="0">
                  <a:srgbClr val="C0C0C0">
                    <a:alpha val="80000"/>
                  </a:srgbClr>
                </a:outerShdw>
              </a:effectLst>
              <a:latin typeface="HG正楷書体-PRO" panose="03000600000000000000" pitchFamily="66" charset="-128"/>
              <a:ea typeface="HG正楷書体-PRO" panose="03000600000000000000" pitchFamily="66" charset="-128"/>
            </a:rPr>
            <a:t>寿</a:t>
          </a:r>
        </a:p>
      </xdr:txBody>
    </xdr:sp>
    <xdr:clientData/>
  </xdr:twoCellAnchor>
  <xdr:twoCellAnchor>
    <xdr:from>
      <xdr:col>5</xdr:col>
      <xdr:colOff>647700</xdr:colOff>
      <xdr:row>1</xdr:row>
      <xdr:rowOff>114300</xdr:rowOff>
    </xdr:from>
    <xdr:to>
      <xdr:col>6</xdr:col>
      <xdr:colOff>381000</xdr:colOff>
      <xdr:row>25</xdr:row>
      <xdr:rowOff>142875</xdr:rowOff>
    </xdr:to>
    <xdr:sp macro="" textlink="$J$1:$J$1">
      <xdr:nvSpPr>
        <xdr:cNvPr id="1026" name="Text Box 2"/>
        <xdr:cNvSpPr txBox="1">
          <a:spLocks noChangeArrowheads="1" noTextEdit="1"/>
        </xdr:cNvSpPr>
      </xdr:nvSpPr>
      <xdr:spPr bwMode="auto">
        <a:xfrm>
          <a:off x="3590925" y="295275"/>
          <a:ext cx="419100" cy="414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xmlns:mc="http://schemas.openxmlformats.org/markup-compatibility/2006" xmlns:a14="http://schemas.microsoft.com/office/drawing/2010/main" val="CCFFCC" mc:Ignorable="a14" a14:legacySpreadsheetColorIndex="42">
              <a:alpha val="50000"/>
            </a:srgbClr>
          </a:outerShdw>
        </a:effectLst>
      </xdr:spPr>
      <xdr:txBody>
        <a:bodyPr vertOverflow="clip" vert="wordArtVertRtl" wrap="square" lIns="45720" tIns="0" rIns="0" bIns="0" anchor="b" upright="1"/>
        <a:lstStyle/>
        <a:p>
          <a:pPr algn="l" rtl="0">
            <a:defRPr sz="1000"/>
          </a:pPr>
          <a:fld id="{99CDE552-C97E-442E-9294-CA2D6F70149C}" type="TxLink">
            <a:rPr lang="ja-JP" altLang="en-US" sz="2000" b="0" i="0" u="none" strike="noStrike" baseline="0">
              <a:solidFill>
                <a:srgbClr val="000000"/>
              </a:solidFill>
              <a:latin typeface="HGS行書体"/>
              <a:ea typeface="HGS行書体"/>
            </a:rPr>
            <a:t>夏野檸檬氏ご結婚のお知らせ</a:t>
          </a:fld>
          <a:endParaRPr lang="ja-JP" altLang="en-US" sz="2000" b="0" i="0" u="none" strike="noStrike" baseline="0">
            <a:solidFill>
              <a:srgbClr val="000000"/>
            </a:solidFill>
            <a:latin typeface="HGS行書体"/>
            <a:ea typeface="HGS行書体"/>
          </a:endParaRPr>
        </a:p>
      </xdr:txBody>
    </xdr:sp>
    <xdr:clientData/>
  </xdr:twoCellAnchor>
  <xdr:twoCellAnchor>
    <xdr:from>
      <xdr:col>2</xdr:col>
      <xdr:colOff>66675</xdr:colOff>
      <xdr:row>3</xdr:row>
      <xdr:rowOff>161925</xdr:rowOff>
    </xdr:from>
    <xdr:to>
      <xdr:col>5</xdr:col>
      <xdr:colOff>95250</xdr:colOff>
      <xdr:row>24</xdr:row>
      <xdr:rowOff>133350</xdr:rowOff>
    </xdr:to>
    <xdr:sp macro="" textlink="$J$2">
      <xdr:nvSpPr>
        <xdr:cNvPr id="1027" name="Rectangle 3"/>
        <xdr:cNvSpPr>
          <a:spLocks noChangeArrowheads="1" noTextEdit="1"/>
        </xdr:cNvSpPr>
      </xdr:nvSpPr>
      <xdr:spPr bwMode="auto">
        <a:xfrm>
          <a:off x="952500" y="685800"/>
          <a:ext cx="2085975" cy="3571875"/>
        </a:xfrm>
        <a:prstGeom prst="rect">
          <a:avLst/>
        </a:prstGeom>
        <a:gradFill rotWithShape="1">
          <a:gsLst>
            <a:gs pos="0">
              <a:srgbClr xmlns:mc="http://schemas.openxmlformats.org/markup-compatibility/2006" xmlns:a14="http://schemas.microsoft.com/office/drawing/2010/main" val="FF00FF" mc:Ignorable="a14" a14:legacySpreadsheetColorIndex="14">
                <a:alpha val="28999"/>
              </a:srgbClr>
            </a:gs>
            <a:gs pos="100000">
              <a:srgbClr xmlns:mc="http://schemas.openxmlformats.org/markup-compatibility/2006" xmlns:a14="http://schemas.microsoft.com/office/drawing/2010/main" val="FFFF99" mc:Ignorable="a14" a14:legacySpreadsheetColorIndex="43">
                <a:alpha val="39999"/>
              </a:srgbClr>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fld id="{3B4E8C91-0D58-46F1-99BE-073ECE7BC1AA}" type="TxLink">
            <a:rPr lang="ja-JP" altLang="en-US" sz="1400" b="0" i="0" u="none" strike="noStrike" baseline="0">
              <a:solidFill>
                <a:srgbClr val="000000"/>
              </a:solidFill>
              <a:latin typeface="HGS行書体"/>
              <a:ea typeface="HGS行書体"/>
            </a:rPr>
            <a:t>　夏野檸檬氏におかれましては、
かねてよりご交際中の冬野炬燵様と平成34年1月2日(日曜日)
に目出度くご入籍の運びとなりました。
　つきましては、有志によるお祝いをお送りしたいと思いますので、
ご賛同の方は幹事まで御浄財をお寄せ下さい。</a:t>
          </a:fld>
          <a:endParaRPr lang="ja-JP" altLang="en-US" sz="1400" b="0" i="0" u="none" strike="noStrike" baseline="0">
            <a:solidFill>
              <a:srgbClr val="000000"/>
            </a:solidFill>
            <a:latin typeface="HGS行書体"/>
            <a:ea typeface="HGS行書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6"/>
  <sheetViews>
    <sheetView tabSelected="1" workbookViewId="0"/>
  </sheetViews>
  <sheetFormatPr defaultRowHeight="13.5" x14ac:dyDescent="0.15"/>
  <cols>
    <col min="1" max="1" width="2.75" customWidth="1"/>
    <col min="2" max="2" width="19.25" bestFit="1" customWidth="1"/>
    <col min="3" max="3" width="64.75" customWidth="1"/>
    <col min="4" max="4" width="26.125" customWidth="1"/>
  </cols>
  <sheetData>
    <row r="1" spans="2:4" ht="14.25" thickBot="1" x14ac:dyDescent="0.2"/>
    <row r="2" spans="2:4" ht="14.25" thickBot="1" x14ac:dyDescent="0.2">
      <c r="B2" s="119" t="s">
        <v>74</v>
      </c>
    </row>
    <row r="3" spans="2:4" x14ac:dyDescent="0.15">
      <c r="B3" s="22" t="s">
        <v>106</v>
      </c>
      <c r="C3" s="120" t="s">
        <v>75</v>
      </c>
      <c r="D3" s="5" t="str">
        <f>PHONETIC(B2)</f>
        <v>しこくのかがわけんまるがめし</v>
      </c>
    </row>
    <row r="4" spans="2:4" x14ac:dyDescent="0.15">
      <c r="B4" s="22" t="s">
        <v>76</v>
      </c>
      <c r="C4" s="121" t="s">
        <v>77</v>
      </c>
      <c r="D4" s="22">
        <f>LEN(B2)</f>
        <v>9</v>
      </c>
    </row>
    <row r="5" spans="2:4" x14ac:dyDescent="0.15">
      <c r="B5" s="5" t="s">
        <v>107</v>
      </c>
      <c r="C5" s="120" t="s">
        <v>78</v>
      </c>
      <c r="D5" s="5" t="str">
        <f>LEFT(B2,3)</f>
        <v>四国の</v>
      </c>
    </row>
    <row r="6" spans="2:4" x14ac:dyDescent="0.15">
      <c r="B6" s="5" t="s">
        <v>108</v>
      </c>
      <c r="C6" s="120" t="s">
        <v>79</v>
      </c>
      <c r="D6" s="5" t="str">
        <f>RIGHT(B2,3)</f>
        <v>丸亀市</v>
      </c>
    </row>
    <row r="7" spans="2:4" x14ac:dyDescent="0.15">
      <c r="B7" s="88" t="s">
        <v>109</v>
      </c>
      <c r="C7" s="120" t="s">
        <v>80</v>
      </c>
      <c r="D7" s="5" t="str">
        <f>MID(B2,4,3)</f>
        <v>香川県</v>
      </c>
    </row>
    <row r="8" spans="2:4" x14ac:dyDescent="0.15">
      <c r="B8" s="122"/>
      <c r="C8" s="127" t="s">
        <v>116</v>
      </c>
      <c r="D8" s="5" t="str">
        <f>MID(B2,4,100)</f>
        <v>香川県丸亀市</v>
      </c>
    </row>
    <row r="9" spans="2:4" x14ac:dyDescent="0.15">
      <c r="B9" s="123"/>
      <c r="C9" s="127" t="s">
        <v>117</v>
      </c>
      <c r="D9" s="5" t="str">
        <f>MID(B2,4,LEN(B2))</f>
        <v>香川県丸亀市</v>
      </c>
    </row>
    <row r="10" spans="2:4" x14ac:dyDescent="0.15">
      <c r="B10" s="5" t="s">
        <v>81</v>
      </c>
      <c r="C10" s="120" t="s">
        <v>82</v>
      </c>
      <c r="D10" s="5">
        <f>FIND("の",B2)</f>
        <v>3</v>
      </c>
    </row>
    <row r="11" spans="2:4" x14ac:dyDescent="0.15">
      <c r="B11" s="5" t="s">
        <v>83</v>
      </c>
      <c r="C11" s="120" t="s">
        <v>84</v>
      </c>
      <c r="D11" s="5" t="str">
        <f>REPLACE(B2,7,2,"善通寺")</f>
        <v>四国の香川県善通寺市</v>
      </c>
    </row>
    <row r="12" spans="2:4" x14ac:dyDescent="0.15">
      <c r="B12" s="5" t="s">
        <v>85</v>
      </c>
      <c r="C12" s="120" t="s">
        <v>86</v>
      </c>
      <c r="D12" s="5" t="str">
        <f>SUBSTITUTE(B2,"丸亀","坂出")</f>
        <v>四国の香川県坂出市</v>
      </c>
    </row>
    <row r="14" spans="2:4" ht="14.25" thickBot="1" x14ac:dyDescent="0.2"/>
    <row r="15" spans="2:4" ht="14.25" thickBot="1" x14ac:dyDescent="0.2">
      <c r="B15" s="119" t="s">
        <v>115</v>
      </c>
    </row>
    <row r="16" spans="2:4" x14ac:dyDescent="0.15">
      <c r="B16" s="42" t="s">
        <v>87</v>
      </c>
      <c r="C16" s="120" t="s">
        <v>88</v>
      </c>
      <c r="D16" s="5" t="str">
        <f>DBCS(B15)</f>
        <v>ｋａｇａｗａ＠ｍｓ－ｅｘｃｅｌ．ｊｐｎ</v>
      </c>
    </row>
    <row r="17" spans="2:4" x14ac:dyDescent="0.15">
      <c r="B17" s="9" t="s">
        <v>110</v>
      </c>
      <c r="C17" s="120" t="s">
        <v>89</v>
      </c>
      <c r="D17" s="5" t="str">
        <f>ASC(D16)</f>
        <v>kagawa@ms-excel.jpn</v>
      </c>
    </row>
    <row r="18" spans="2:4" x14ac:dyDescent="0.15">
      <c r="B18" s="9" t="s">
        <v>90</v>
      </c>
      <c r="C18" s="120" t="s">
        <v>91</v>
      </c>
      <c r="D18" s="5" t="str">
        <f>UPPER(B15)</f>
        <v>KAGAWA@MS-EXCEL.JPN</v>
      </c>
    </row>
    <row r="19" spans="2:4" x14ac:dyDescent="0.15">
      <c r="B19" s="5" t="s">
        <v>92</v>
      </c>
      <c r="C19" s="120" t="s">
        <v>93</v>
      </c>
      <c r="D19" s="5" t="str">
        <f>LOWER(B19)</f>
        <v>lower</v>
      </c>
    </row>
    <row r="20" spans="2:4" x14ac:dyDescent="0.15">
      <c r="B20" s="5" t="s">
        <v>94</v>
      </c>
      <c r="C20" s="120" t="s">
        <v>95</v>
      </c>
      <c r="D20" s="5" t="str">
        <f>PROPER(B20)</f>
        <v>Proper</v>
      </c>
    </row>
    <row r="22" spans="2:4" ht="14.25" thickBot="1" x14ac:dyDescent="0.2"/>
    <row r="23" spans="2:4" ht="14.25" thickBot="1" x14ac:dyDescent="0.2">
      <c r="B23" s="119" t="s">
        <v>111</v>
      </c>
      <c r="C23" s="128" t="s">
        <v>119</v>
      </c>
      <c r="D23" s="126" t="s">
        <v>112</v>
      </c>
    </row>
    <row r="24" spans="2:4" x14ac:dyDescent="0.15">
      <c r="B24" s="42" t="s">
        <v>96</v>
      </c>
      <c r="C24" s="127" t="s">
        <v>118</v>
      </c>
      <c r="D24" s="5">
        <f>VALUE(MID(B23,5,3))</f>
        <v>123</v>
      </c>
    </row>
    <row r="26" spans="2:4" ht="14.25" thickBot="1" x14ac:dyDescent="0.2"/>
    <row r="27" spans="2:4" ht="14.25" thickBot="1" x14ac:dyDescent="0.2">
      <c r="B27" s="119" t="s">
        <v>115</v>
      </c>
    </row>
    <row r="28" spans="2:4" x14ac:dyDescent="0.15">
      <c r="B28" s="42" t="s">
        <v>97</v>
      </c>
      <c r="C28" s="120" t="s">
        <v>98</v>
      </c>
      <c r="D28" s="5" t="str">
        <f>LEFT(B27,FIND("@",B27)-1)</f>
        <v>kagawa</v>
      </c>
    </row>
    <row r="29" spans="2:4" x14ac:dyDescent="0.15">
      <c r="B29" s="88" t="s">
        <v>99</v>
      </c>
      <c r="C29" s="120" t="s">
        <v>100</v>
      </c>
      <c r="D29" s="5" t="str">
        <f>MID(B27,FIND("@",B27)+1,LEN(B27))</f>
        <v>ms-excel.jpn</v>
      </c>
    </row>
    <row r="30" spans="2:4" x14ac:dyDescent="0.15">
      <c r="B30" s="123"/>
      <c r="C30" s="120" t="s">
        <v>101</v>
      </c>
      <c r="D30" s="5" t="str">
        <f>RIGHT(B27,LEN(B27)-FIND("@",B27))</f>
        <v>ms-excel.jpn</v>
      </c>
    </row>
    <row r="31" spans="2:4" x14ac:dyDescent="0.15">
      <c r="B31" s="9" t="s">
        <v>102</v>
      </c>
      <c r="C31" s="120" t="s">
        <v>103</v>
      </c>
      <c r="D31" s="5" t="str">
        <f>MID(B27,FIND("@",B27)+1,FIND(".",B27,FIND("@",B27))-FIND("@",B27)-1)</f>
        <v>ms-excel</v>
      </c>
    </row>
    <row r="33" spans="2:4" ht="14.25" thickBot="1" x14ac:dyDescent="0.2"/>
    <row r="34" spans="2:4" ht="14.25" thickBot="1" x14ac:dyDescent="0.2">
      <c r="B34" s="124">
        <v>44122</v>
      </c>
      <c r="C34" s="128" t="s">
        <v>113</v>
      </c>
    </row>
    <row r="35" spans="2:4" x14ac:dyDescent="0.15">
      <c r="B35" s="125" t="s">
        <v>114</v>
      </c>
      <c r="C35" s="120" t="s">
        <v>104</v>
      </c>
      <c r="D35" s="5" t="str">
        <f>TEXT(B34,"ggge年m月d日(aaaa)")</f>
        <v>平成32年10月18日(日曜日)</v>
      </c>
    </row>
    <row r="36" spans="2:4" x14ac:dyDescent="0.15">
      <c r="B36" s="89"/>
      <c r="C36" s="120" t="s">
        <v>105</v>
      </c>
      <c r="D36" s="5" t="str">
        <f>TEXT(B34,"#,#0円")</f>
        <v>44,122円</v>
      </c>
    </row>
  </sheetData>
  <mergeCells count="3">
    <mergeCell ref="B7:B9"/>
    <mergeCell ref="B29:B30"/>
    <mergeCell ref="B35:B3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workbookViewId="0"/>
  </sheetViews>
  <sheetFormatPr defaultRowHeight="13.5" x14ac:dyDescent="0.15"/>
  <cols>
    <col min="1" max="1" width="4" customWidth="1"/>
    <col min="10" max="10" width="18.5" customWidth="1"/>
    <col min="11" max="11" width="18.875" customWidth="1"/>
  </cols>
  <sheetData>
    <row r="1" spans="2:11" ht="14.25" thickBot="1" x14ac:dyDescent="0.2"/>
    <row r="2" spans="2:11" ht="14.25" thickBot="1" x14ac:dyDescent="0.2">
      <c r="B2" s="74" t="s">
        <v>2</v>
      </c>
      <c r="C2" s="75"/>
      <c r="D2" s="75"/>
      <c r="E2" s="75"/>
      <c r="F2" s="75"/>
      <c r="G2" s="75"/>
      <c r="H2" s="75"/>
      <c r="I2" s="75"/>
      <c r="J2" s="1" t="s">
        <v>3</v>
      </c>
      <c r="K2" s="2" t="s">
        <v>4</v>
      </c>
    </row>
    <row r="3" spans="2:11" ht="13.5" customHeight="1" x14ac:dyDescent="0.15">
      <c r="B3" s="52" t="s">
        <v>5</v>
      </c>
      <c r="C3" s="53"/>
      <c r="D3" s="53"/>
      <c r="E3" s="53"/>
      <c r="F3" s="53"/>
      <c r="G3" s="53"/>
      <c r="H3" s="53"/>
      <c r="I3" s="53"/>
      <c r="J3" s="3">
        <v>125684</v>
      </c>
      <c r="K3" s="4"/>
    </row>
    <row r="4" spans="2:11" x14ac:dyDescent="0.15">
      <c r="B4" s="54" t="s">
        <v>6</v>
      </c>
      <c r="C4" s="55"/>
      <c r="D4" s="55"/>
      <c r="E4" s="55"/>
      <c r="F4" s="55"/>
      <c r="G4" s="55"/>
      <c r="H4" s="55"/>
      <c r="I4" s="55"/>
      <c r="J4" s="5">
        <v>562105</v>
      </c>
      <c r="K4" s="6"/>
    </row>
    <row r="5" spans="2:11" ht="14.25" thickBot="1" x14ac:dyDescent="0.2">
      <c r="B5" s="56" t="s">
        <v>7</v>
      </c>
      <c r="C5" s="57"/>
      <c r="D5" s="57"/>
      <c r="E5" s="57"/>
      <c r="F5" s="57"/>
      <c r="G5" s="57"/>
      <c r="H5" s="57"/>
      <c r="I5" s="57"/>
      <c r="J5" s="7" t="s">
        <v>8</v>
      </c>
      <c r="K5" s="8"/>
    </row>
    <row r="6" spans="2:11" x14ac:dyDescent="0.15">
      <c r="B6" s="83" t="s">
        <v>9</v>
      </c>
      <c r="C6" s="84"/>
      <c r="D6" s="84"/>
      <c r="E6" s="84"/>
      <c r="F6" s="84"/>
      <c r="G6" s="84"/>
      <c r="H6" s="84"/>
      <c r="I6" s="84"/>
      <c r="J6" s="3" t="s">
        <v>10</v>
      </c>
      <c r="K6" s="4"/>
    </row>
    <row r="7" spans="2:11" x14ac:dyDescent="0.15">
      <c r="B7" s="81" t="s">
        <v>11</v>
      </c>
      <c r="C7" s="82"/>
      <c r="D7" s="82"/>
      <c r="E7" s="82"/>
      <c r="F7" s="82"/>
      <c r="G7" s="82"/>
      <c r="H7" s="82"/>
      <c r="I7" s="82"/>
      <c r="J7" s="5" t="s">
        <v>12</v>
      </c>
      <c r="K7" s="6"/>
    </row>
    <row r="8" spans="2:11" x14ac:dyDescent="0.15">
      <c r="B8" s="81"/>
      <c r="C8" s="82"/>
      <c r="D8" s="82"/>
      <c r="E8" s="82"/>
      <c r="F8" s="82"/>
      <c r="G8" s="82"/>
      <c r="H8" s="82"/>
      <c r="I8" s="82"/>
      <c r="J8" s="5" t="s">
        <v>13</v>
      </c>
      <c r="K8" s="6"/>
    </row>
    <row r="9" spans="2:11" x14ac:dyDescent="0.15">
      <c r="B9" s="81"/>
      <c r="C9" s="82"/>
      <c r="D9" s="82"/>
      <c r="E9" s="82"/>
      <c r="F9" s="82"/>
      <c r="G9" s="82"/>
      <c r="H9" s="82"/>
      <c r="I9" s="82"/>
      <c r="J9" s="5" t="s">
        <v>14</v>
      </c>
      <c r="K9" s="6"/>
    </row>
    <row r="10" spans="2:11" x14ac:dyDescent="0.15">
      <c r="B10" s="81" t="s">
        <v>15</v>
      </c>
      <c r="C10" s="82"/>
      <c r="D10" s="82"/>
      <c r="E10" s="82"/>
      <c r="F10" s="82"/>
      <c r="G10" s="82"/>
      <c r="H10" s="82"/>
      <c r="I10" s="82"/>
      <c r="J10" s="5" t="s">
        <v>12</v>
      </c>
      <c r="K10" s="6"/>
    </row>
    <row r="11" spans="2:11" x14ac:dyDescent="0.15">
      <c r="B11" s="81"/>
      <c r="C11" s="82"/>
      <c r="D11" s="82"/>
      <c r="E11" s="82"/>
      <c r="F11" s="82"/>
      <c r="G11" s="82"/>
      <c r="H11" s="82"/>
      <c r="I11" s="82"/>
      <c r="J11" s="5" t="s">
        <v>13</v>
      </c>
      <c r="K11" s="6"/>
    </row>
    <row r="12" spans="2:11" x14ac:dyDescent="0.15">
      <c r="B12" s="81"/>
      <c r="C12" s="82"/>
      <c r="D12" s="82"/>
      <c r="E12" s="82"/>
      <c r="F12" s="82"/>
      <c r="G12" s="82"/>
      <c r="H12" s="82"/>
      <c r="I12" s="82"/>
      <c r="J12" s="5" t="s">
        <v>14</v>
      </c>
      <c r="K12" s="6"/>
    </row>
    <row r="13" spans="2:11" x14ac:dyDescent="0.15">
      <c r="B13" s="81" t="s">
        <v>16</v>
      </c>
      <c r="C13" s="82"/>
      <c r="D13" s="82"/>
      <c r="E13" s="82"/>
      <c r="F13" s="82"/>
      <c r="G13" s="82"/>
      <c r="H13" s="82"/>
      <c r="I13" s="82"/>
      <c r="J13" s="9" t="s">
        <v>17</v>
      </c>
      <c r="K13" s="6"/>
    </row>
    <row r="14" spans="2:11" x14ac:dyDescent="0.15">
      <c r="B14" s="81"/>
      <c r="C14" s="82"/>
      <c r="D14" s="82"/>
      <c r="E14" s="82"/>
      <c r="F14" s="82"/>
      <c r="G14" s="82"/>
      <c r="H14" s="82"/>
      <c r="I14" s="82"/>
      <c r="J14" s="9" t="s">
        <v>18</v>
      </c>
      <c r="K14" s="6"/>
    </row>
    <row r="15" spans="2:11" x14ac:dyDescent="0.15">
      <c r="B15" s="81"/>
      <c r="C15" s="82"/>
      <c r="D15" s="82"/>
      <c r="E15" s="82"/>
      <c r="F15" s="82"/>
      <c r="G15" s="82"/>
      <c r="H15" s="82"/>
      <c r="I15" s="82"/>
      <c r="J15" s="5" t="s">
        <v>0</v>
      </c>
      <c r="K15" s="6"/>
    </row>
    <row r="16" spans="2:11" ht="14.25" thickBot="1" x14ac:dyDescent="0.2">
      <c r="B16" s="85"/>
      <c r="C16" s="86"/>
      <c r="D16" s="86"/>
      <c r="E16" s="86"/>
      <c r="F16" s="86"/>
      <c r="G16" s="86"/>
      <c r="H16" s="86"/>
      <c r="I16" s="86"/>
      <c r="J16" s="10" t="s">
        <v>1</v>
      </c>
      <c r="K16" s="11"/>
    </row>
    <row r="17" spans="2:11" x14ac:dyDescent="0.15">
      <c r="B17" s="60" t="s">
        <v>19</v>
      </c>
      <c r="C17" s="61"/>
      <c r="D17" s="61"/>
      <c r="E17" s="61"/>
      <c r="F17" s="61"/>
      <c r="G17" s="61"/>
      <c r="H17" s="61"/>
      <c r="I17" s="62"/>
      <c r="J17" s="12" t="s">
        <v>20</v>
      </c>
      <c r="K17" s="4"/>
    </row>
    <row r="18" spans="2:11" x14ac:dyDescent="0.15">
      <c r="B18" s="63"/>
      <c r="C18" s="64"/>
      <c r="D18" s="64"/>
      <c r="E18" s="64"/>
      <c r="F18" s="64"/>
      <c r="G18" s="64"/>
      <c r="H18" s="64"/>
      <c r="I18" s="65"/>
      <c r="J18" s="9" t="s">
        <v>21</v>
      </c>
      <c r="K18" s="6"/>
    </row>
    <row r="19" spans="2:11" x14ac:dyDescent="0.15">
      <c r="B19" s="63"/>
      <c r="C19" s="64"/>
      <c r="D19" s="64"/>
      <c r="E19" s="64"/>
      <c r="F19" s="64"/>
      <c r="G19" s="64"/>
      <c r="H19" s="64"/>
      <c r="I19" s="65"/>
      <c r="J19" s="9" t="s">
        <v>22</v>
      </c>
      <c r="K19" s="6"/>
    </row>
    <row r="20" spans="2:11" ht="14.25" thickBot="1" x14ac:dyDescent="0.2">
      <c r="B20" s="63"/>
      <c r="C20" s="64"/>
      <c r="D20" s="64"/>
      <c r="E20" s="64"/>
      <c r="F20" s="64"/>
      <c r="G20" s="64"/>
      <c r="H20" s="64"/>
      <c r="I20" s="65"/>
      <c r="J20" s="13" t="s">
        <v>23</v>
      </c>
      <c r="K20" s="8"/>
    </row>
    <row r="21" spans="2:11" x14ac:dyDescent="0.15">
      <c r="B21" s="60" t="s">
        <v>24</v>
      </c>
      <c r="C21" s="61"/>
      <c r="D21" s="61"/>
      <c r="E21" s="61"/>
      <c r="F21" s="61"/>
      <c r="G21" s="61"/>
      <c r="H21" s="61"/>
      <c r="I21" s="62"/>
      <c r="J21" s="12" t="s">
        <v>25</v>
      </c>
      <c r="K21" s="4"/>
    </row>
    <row r="22" spans="2:11" x14ac:dyDescent="0.15">
      <c r="B22" s="66"/>
      <c r="C22" s="67"/>
      <c r="D22" s="67"/>
      <c r="E22" s="67"/>
      <c r="F22" s="67"/>
      <c r="G22" s="67"/>
      <c r="H22" s="67"/>
      <c r="I22" s="68"/>
      <c r="J22" s="9" t="s">
        <v>26</v>
      </c>
      <c r="K22" s="6"/>
    </row>
    <row r="23" spans="2:11" x14ac:dyDescent="0.15">
      <c r="B23" s="69" t="s">
        <v>27</v>
      </c>
      <c r="C23" s="70"/>
      <c r="D23" s="70"/>
      <c r="E23" s="70"/>
      <c r="F23" s="70"/>
      <c r="G23" s="70"/>
      <c r="H23" s="70"/>
      <c r="I23" s="71"/>
      <c r="J23" s="9" t="s">
        <v>28</v>
      </c>
      <c r="K23" s="6"/>
    </row>
    <row r="24" spans="2:11" ht="14.25" thickBot="1" x14ac:dyDescent="0.2">
      <c r="B24" s="63"/>
      <c r="C24" s="64"/>
      <c r="D24" s="64"/>
      <c r="E24" s="64"/>
      <c r="F24" s="64"/>
      <c r="G24" s="64"/>
      <c r="H24" s="64"/>
      <c r="I24" s="65"/>
      <c r="J24" s="13" t="s">
        <v>29</v>
      </c>
      <c r="K24" s="8"/>
    </row>
    <row r="25" spans="2:11" x14ac:dyDescent="0.15">
      <c r="B25" s="60" t="s">
        <v>30</v>
      </c>
      <c r="C25" s="61"/>
      <c r="D25" s="61"/>
      <c r="E25" s="61"/>
      <c r="F25" s="61"/>
      <c r="G25" s="61"/>
      <c r="H25" s="61"/>
      <c r="I25" s="62"/>
      <c r="J25" s="12" t="s">
        <v>31</v>
      </c>
      <c r="K25" s="4"/>
    </row>
    <row r="26" spans="2:11" ht="14.25" thickBot="1" x14ac:dyDescent="0.2">
      <c r="B26" s="63"/>
      <c r="C26" s="64"/>
      <c r="D26" s="64"/>
      <c r="E26" s="64"/>
      <c r="F26" s="64"/>
      <c r="G26" s="64"/>
      <c r="H26" s="64"/>
      <c r="I26" s="65"/>
      <c r="J26" s="13" t="s">
        <v>32</v>
      </c>
      <c r="K26" s="8"/>
    </row>
    <row r="27" spans="2:11" x14ac:dyDescent="0.15">
      <c r="B27" s="72" t="s">
        <v>33</v>
      </c>
      <c r="C27" s="73"/>
      <c r="D27" s="73"/>
      <c r="E27" s="73"/>
      <c r="F27" s="73"/>
      <c r="G27" s="73"/>
      <c r="H27" s="73"/>
      <c r="I27" s="73"/>
      <c r="J27" s="14">
        <v>39083</v>
      </c>
      <c r="K27" s="4"/>
    </row>
    <row r="28" spans="2:11" x14ac:dyDescent="0.15">
      <c r="B28" s="58" t="s">
        <v>34</v>
      </c>
      <c r="C28" s="59"/>
      <c r="D28" s="59"/>
      <c r="E28" s="59"/>
      <c r="F28" s="59"/>
      <c r="G28" s="59"/>
      <c r="H28" s="59"/>
      <c r="I28" s="59"/>
      <c r="J28" s="15">
        <v>39084</v>
      </c>
      <c r="K28" s="6"/>
    </row>
    <row r="29" spans="2:11" x14ac:dyDescent="0.15">
      <c r="B29" s="58" t="s">
        <v>35</v>
      </c>
      <c r="C29" s="59"/>
      <c r="D29" s="59"/>
      <c r="E29" s="59"/>
      <c r="F29" s="59"/>
      <c r="G29" s="59"/>
      <c r="H29" s="59"/>
      <c r="I29" s="59"/>
      <c r="J29" s="16">
        <v>31415.926500000001</v>
      </c>
      <c r="K29" s="6"/>
    </row>
    <row r="30" spans="2:11" ht="14.25" thickBot="1" x14ac:dyDescent="0.2">
      <c r="B30" s="87" t="s">
        <v>36</v>
      </c>
      <c r="C30" s="88"/>
      <c r="D30" s="88"/>
      <c r="E30" s="88"/>
      <c r="F30" s="88"/>
      <c r="G30" s="88"/>
      <c r="H30" s="88"/>
      <c r="I30" s="88"/>
      <c r="J30" s="17">
        <v>0.4</v>
      </c>
      <c r="K30" s="8"/>
    </row>
    <row r="31" spans="2:11" ht="14.25" thickBot="1" x14ac:dyDescent="0.2">
      <c r="B31" s="76" t="s">
        <v>37</v>
      </c>
      <c r="C31" s="77"/>
      <c r="D31" s="77"/>
      <c r="E31" s="77"/>
      <c r="F31" s="77"/>
      <c r="G31" s="77"/>
      <c r="H31" s="77"/>
      <c r="I31" s="77"/>
      <c r="J31" s="18" t="str">
        <f ca="1">INT(RAND()*100000)&amp;"円"</f>
        <v>49415円</v>
      </c>
      <c r="K31" s="19"/>
    </row>
    <row r="32" spans="2:11" x14ac:dyDescent="0.15">
      <c r="B32" s="78"/>
      <c r="C32" s="78"/>
      <c r="D32" s="78"/>
      <c r="E32" s="78"/>
      <c r="F32" s="78"/>
      <c r="G32" s="78"/>
      <c r="H32" s="78"/>
      <c r="I32" s="78"/>
    </row>
    <row r="34" spans="2:10" ht="14.25" thickBot="1" x14ac:dyDescent="0.2">
      <c r="B34" t="s">
        <v>38</v>
      </c>
    </row>
    <row r="35" spans="2:10" ht="14.25" thickBot="1" x14ac:dyDescent="0.2">
      <c r="B35" s="79" t="s">
        <v>39</v>
      </c>
      <c r="C35" s="80"/>
      <c r="D35" s="80"/>
      <c r="E35" s="80" t="s">
        <v>40</v>
      </c>
      <c r="F35" s="80"/>
      <c r="G35" s="80"/>
      <c r="H35" s="21" t="s">
        <v>4</v>
      </c>
    </row>
    <row r="36" spans="2:10" x14ac:dyDescent="0.15">
      <c r="B36" s="90" t="s">
        <v>41</v>
      </c>
      <c r="C36" s="89"/>
      <c r="D36" s="89"/>
      <c r="E36" s="89" t="s">
        <v>42</v>
      </c>
      <c r="F36" s="89"/>
      <c r="G36" s="89"/>
      <c r="H36" s="23"/>
    </row>
    <row r="37" spans="2:10" x14ac:dyDescent="0.15">
      <c r="B37" s="58" t="s">
        <v>43</v>
      </c>
      <c r="C37" s="59"/>
      <c r="D37" s="59"/>
      <c r="E37" s="59" t="s">
        <v>44</v>
      </c>
      <c r="F37" s="59"/>
      <c r="G37" s="59"/>
      <c r="H37" s="6"/>
    </row>
    <row r="38" spans="2:10" ht="14.25" thickBot="1" x14ac:dyDescent="0.2">
      <c r="B38" s="91" t="s">
        <v>45</v>
      </c>
      <c r="C38" s="92"/>
      <c r="D38" s="92"/>
      <c r="E38" s="92" t="s">
        <v>45</v>
      </c>
      <c r="F38" s="92"/>
      <c r="G38" s="92"/>
      <c r="H38" s="11"/>
    </row>
    <row r="40" spans="2:10" ht="14.25" thickBot="1" x14ac:dyDescent="0.2">
      <c r="B40" t="s">
        <v>46</v>
      </c>
    </row>
    <row r="41" spans="2:10" ht="14.25" thickBot="1" x14ac:dyDescent="0.2">
      <c r="B41" s="20" t="s">
        <v>47</v>
      </c>
      <c r="C41" s="24" t="s">
        <v>48</v>
      </c>
      <c r="D41" s="20" t="s">
        <v>49</v>
      </c>
      <c r="E41" s="21" t="s">
        <v>48</v>
      </c>
      <c r="F41" s="25" t="s">
        <v>50</v>
      </c>
      <c r="G41" s="24" t="s">
        <v>48</v>
      </c>
      <c r="H41" s="79" t="s">
        <v>51</v>
      </c>
      <c r="I41" s="80"/>
      <c r="J41" s="26" t="s">
        <v>52</v>
      </c>
    </row>
    <row r="42" spans="2:10" x14ac:dyDescent="0.15">
      <c r="B42" s="27" t="s">
        <v>53</v>
      </c>
      <c r="C42" s="28">
        <v>1</v>
      </c>
      <c r="D42" s="27" t="s">
        <v>54</v>
      </c>
      <c r="E42" s="29">
        <v>3</v>
      </c>
      <c r="F42" s="30" t="s">
        <v>55</v>
      </c>
      <c r="G42" s="28">
        <v>3</v>
      </c>
      <c r="H42" s="90"/>
      <c r="I42" s="89"/>
      <c r="J42" s="23"/>
    </row>
    <row r="43" spans="2:10" ht="14.25" thickBot="1" x14ac:dyDescent="0.2">
      <c r="B43" s="31" t="s">
        <v>56</v>
      </c>
      <c r="C43" s="32">
        <v>2</v>
      </c>
      <c r="D43" s="31" t="s">
        <v>57</v>
      </c>
      <c r="E43" s="33">
        <v>2</v>
      </c>
      <c r="F43" s="34" t="s">
        <v>58</v>
      </c>
      <c r="G43" s="32">
        <v>3</v>
      </c>
      <c r="H43" s="91"/>
      <c r="I43" s="92"/>
      <c r="J43" s="11"/>
    </row>
    <row r="46" spans="2:10" ht="14.25" thickBot="1" x14ac:dyDescent="0.2">
      <c r="B46" s="35" t="s">
        <v>59</v>
      </c>
    </row>
    <row r="47" spans="2:10" ht="14.25" thickBot="1" x14ac:dyDescent="0.2">
      <c r="B47" s="20" t="s">
        <v>60</v>
      </c>
      <c r="C47" s="21" t="s">
        <v>61</v>
      </c>
    </row>
    <row r="48" spans="2:10" ht="14.25" thickBot="1" x14ac:dyDescent="0.2">
      <c r="B48" s="20"/>
      <c r="C48" s="21"/>
    </row>
    <row r="50" spans="2:11" ht="14.25" thickBot="1" x14ac:dyDescent="0.2">
      <c r="B50" s="35" t="s">
        <v>62</v>
      </c>
    </row>
    <row r="51" spans="2:11" x14ac:dyDescent="0.15">
      <c r="B51" s="72" t="s">
        <v>63</v>
      </c>
      <c r="C51" s="73"/>
      <c r="D51" s="73"/>
      <c r="E51" s="73"/>
      <c r="F51" s="73"/>
      <c r="G51" s="73"/>
      <c r="H51" s="73"/>
      <c r="I51" s="73"/>
      <c r="J51" s="12" t="s">
        <v>64</v>
      </c>
      <c r="K51" s="4"/>
    </row>
    <row r="52" spans="2:11" x14ac:dyDescent="0.15">
      <c r="B52" s="58" t="s">
        <v>65</v>
      </c>
      <c r="C52" s="59"/>
      <c r="D52" s="59"/>
      <c r="E52" s="59"/>
      <c r="F52" s="59"/>
      <c r="G52" s="59"/>
      <c r="H52" s="59"/>
      <c r="I52" s="59"/>
      <c r="J52" s="9" t="s">
        <v>66</v>
      </c>
      <c r="K52" s="6"/>
    </row>
    <row r="53" spans="2:11" ht="14.25" thickBot="1" x14ac:dyDescent="0.2">
      <c r="B53" s="91"/>
      <c r="C53" s="92"/>
      <c r="D53" s="92"/>
      <c r="E53" s="92"/>
      <c r="F53" s="92"/>
      <c r="G53" s="92"/>
      <c r="H53" s="92"/>
      <c r="I53" s="92"/>
      <c r="J53" s="36" t="s">
        <v>67</v>
      </c>
      <c r="K53" s="11"/>
    </row>
  </sheetData>
  <mergeCells count="31">
    <mergeCell ref="H42:I42"/>
    <mergeCell ref="E36:G36"/>
    <mergeCell ref="E37:G37"/>
    <mergeCell ref="B36:D36"/>
    <mergeCell ref="B37:D37"/>
    <mergeCell ref="B38:D38"/>
    <mergeCell ref="B52:I53"/>
    <mergeCell ref="H43:I43"/>
    <mergeCell ref="B51:I51"/>
    <mergeCell ref="E38:G38"/>
    <mergeCell ref="H41:I41"/>
    <mergeCell ref="B2:I2"/>
    <mergeCell ref="B31:I31"/>
    <mergeCell ref="B32:I32"/>
    <mergeCell ref="B35:D35"/>
    <mergeCell ref="E35:G35"/>
    <mergeCell ref="B7:I9"/>
    <mergeCell ref="B6:I6"/>
    <mergeCell ref="B13:I16"/>
    <mergeCell ref="B30:I30"/>
    <mergeCell ref="B10:I12"/>
    <mergeCell ref="B3:I3"/>
    <mergeCell ref="B4:I4"/>
    <mergeCell ref="B5:I5"/>
    <mergeCell ref="B29:I29"/>
    <mergeCell ref="B17:I20"/>
    <mergeCell ref="B25:I26"/>
    <mergeCell ref="B21:I22"/>
    <mergeCell ref="B23:I24"/>
    <mergeCell ref="B27:I27"/>
    <mergeCell ref="B28:I28"/>
  </mergeCells>
  <phoneticPr fontId="1"/>
  <pageMargins left="0.75" right="0.75" top="1" bottom="1" header="0.51200000000000001" footer="0.51200000000000001"/>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workbookViewId="0"/>
  </sheetViews>
  <sheetFormatPr defaultRowHeight="13.5" x14ac:dyDescent="0.15"/>
  <cols>
    <col min="1" max="1" width="4" customWidth="1"/>
    <col min="10" max="10" width="18.5" customWidth="1"/>
    <col min="11" max="11" width="21.875" customWidth="1"/>
    <col min="12" max="12" width="10.5" bestFit="1" customWidth="1"/>
  </cols>
  <sheetData>
    <row r="1" spans="2:12" ht="14.25" thickBot="1" x14ac:dyDescent="0.2"/>
    <row r="2" spans="2:12" ht="14.25" thickBot="1" x14ac:dyDescent="0.2">
      <c r="B2" s="74" t="s">
        <v>2</v>
      </c>
      <c r="C2" s="75"/>
      <c r="D2" s="75"/>
      <c r="E2" s="75"/>
      <c r="F2" s="75"/>
      <c r="G2" s="75"/>
      <c r="H2" s="75"/>
      <c r="I2" s="75"/>
      <c r="J2" s="1" t="s">
        <v>3</v>
      </c>
      <c r="K2" s="2" t="s">
        <v>4</v>
      </c>
    </row>
    <row r="3" spans="2:12" ht="13.5" customHeight="1" x14ac:dyDescent="0.15">
      <c r="B3" s="52" t="s">
        <v>5</v>
      </c>
      <c r="C3" s="53"/>
      <c r="D3" s="53"/>
      <c r="E3" s="53"/>
      <c r="F3" s="53"/>
      <c r="G3" s="53"/>
      <c r="H3" s="53"/>
      <c r="I3" s="53"/>
      <c r="J3" s="3">
        <v>125684</v>
      </c>
      <c r="K3" s="4" t="str">
        <f>"約"&amp;DBCS(FIXED(J3,-2,0))&amp;"個"</f>
        <v>約１２５，７００個</v>
      </c>
    </row>
    <row r="4" spans="2:12" x14ac:dyDescent="0.15">
      <c r="B4" s="54" t="s">
        <v>6</v>
      </c>
      <c r="C4" s="55"/>
      <c r="D4" s="55"/>
      <c r="E4" s="55"/>
      <c r="F4" s="55"/>
      <c r="G4" s="55"/>
      <c r="H4" s="55"/>
      <c r="I4" s="55"/>
      <c r="J4" s="5">
        <v>562105</v>
      </c>
      <c r="K4" s="6" t="str">
        <f>"金"&amp;DBCS(FIXED(J4,-4,0))&amp;"円也"</f>
        <v>金５６０，０００円也</v>
      </c>
    </row>
    <row r="5" spans="2:12" ht="14.25" thickBot="1" x14ac:dyDescent="0.2">
      <c r="B5" s="108" t="s">
        <v>7</v>
      </c>
      <c r="C5" s="109"/>
      <c r="D5" s="109"/>
      <c r="E5" s="109"/>
      <c r="F5" s="109"/>
      <c r="G5" s="109"/>
      <c r="H5" s="109"/>
      <c r="I5" s="109"/>
      <c r="J5" s="37" t="s">
        <v>8</v>
      </c>
      <c r="K5" s="11" t="str">
        <f>"平均"&amp;FIXED(J5,2,0)</f>
        <v>平均1.58</v>
      </c>
      <c r="L5" t="str">
        <f>"平均"&amp;FIXED(VALUE(J5),2,0)</f>
        <v>平均1.58</v>
      </c>
    </row>
    <row r="6" spans="2:12" x14ac:dyDescent="0.15">
      <c r="B6" s="104" t="s">
        <v>9</v>
      </c>
      <c r="C6" s="105"/>
      <c r="D6" s="105"/>
      <c r="E6" s="105"/>
      <c r="F6" s="105"/>
      <c r="G6" s="105"/>
      <c r="H6" s="105"/>
      <c r="I6" s="105"/>
      <c r="J6" s="22" t="s">
        <v>10</v>
      </c>
      <c r="K6" s="23" t="str">
        <f>RIGHT(J6,LEN(J6)-FIND("@",J6,1))</f>
        <v>colap.ne.jp</v>
      </c>
      <c r="L6" t="str">
        <f>MID(J6,FIND("@",J6,1)+1,LEN(J6)-FIND("@",J6,1)+1)</f>
        <v>colap.ne.jp</v>
      </c>
    </row>
    <row r="7" spans="2:12" x14ac:dyDescent="0.15">
      <c r="B7" s="81" t="s">
        <v>11</v>
      </c>
      <c r="C7" s="82"/>
      <c r="D7" s="82"/>
      <c r="E7" s="82"/>
      <c r="F7" s="82"/>
      <c r="G7" s="82"/>
      <c r="H7" s="82"/>
      <c r="I7" s="82"/>
      <c r="J7" s="5" t="s">
        <v>12</v>
      </c>
      <c r="K7" s="6" t="str">
        <f>LEFT(J7,FIND("県",J7,1))</f>
        <v>神奈川県</v>
      </c>
    </row>
    <row r="8" spans="2:12" x14ac:dyDescent="0.15">
      <c r="B8" s="81"/>
      <c r="C8" s="82"/>
      <c r="D8" s="82"/>
      <c r="E8" s="82"/>
      <c r="F8" s="82"/>
      <c r="G8" s="82"/>
      <c r="H8" s="82"/>
      <c r="I8" s="82"/>
      <c r="J8" s="5" t="s">
        <v>13</v>
      </c>
      <c r="K8" s="6" t="str">
        <f>LEFT(J8,FIND("県",J8,1))</f>
        <v>熊本県</v>
      </c>
    </row>
    <row r="9" spans="2:12" x14ac:dyDescent="0.15">
      <c r="B9" s="81"/>
      <c r="C9" s="82"/>
      <c r="D9" s="82"/>
      <c r="E9" s="82"/>
      <c r="F9" s="82"/>
      <c r="G9" s="82"/>
      <c r="H9" s="82"/>
      <c r="I9" s="82"/>
      <c r="J9" s="5" t="s">
        <v>14</v>
      </c>
      <c r="K9" s="6" t="str">
        <f>LEFT(J9,FIND("県",J9,1))</f>
        <v>愛媛県</v>
      </c>
    </row>
    <row r="10" spans="2:12" x14ac:dyDescent="0.15">
      <c r="B10" s="81" t="s">
        <v>15</v>
      </c>
      <c r="C10" s="82"/>
      <c r="D10" s="82"/>
      <c r="E10" s="82"/>
      <c r="F10" s="82"/>
      <c r="G10" s="82"/>
      <c r="H10" s="82"/>
      <c r="I10" s="82"/>
      <c r="J10" s="5" t="s">
        <v>12</v>
      </c>
      <c r="K10" s="6" t="str">
        <f>MID(J10,FIND("県",J10,1)+1,(FIND("市",J10,1)-FIND("県",J10,1)))</f>
        <v>厚木市</v>
      </c>
    </row>
    <row r="11" spans="2:12" x14ac:dyDescent="0.15">
      <c r="B11" s="81"/>
      <c r="C11" s="82"/>
      <c r="D11" s="82"/>
      <c r="E11" s="82"/>
      <c r="F11" s="82"/>
      <c r="G11" s="82"/>
      <c r="H11" s="82"/>
      <c r="I11" s="82"/>
      <c r="J11" s="5" t="s">
        <v>68</v>
      </c>
      <c r="K11" s="6" t="str">
        <f>MID(J11,FIND("県",J11,1)+1,(FIND("市",J11,1)-FIND("県",J11,1)))</f>
        <v>善通寺市</v>
      </c>
    </row>
    <row r="12" spans="2:12" x14ac:dyDescent="0.15">
      <c r="B12" s="81"/>
      <c r="C12" s="82"/>
      <c r="D12" s="82"/>
      <c r="E12" s="82"/>
      <c r="F12" s="82"/>
      <c r="G12" s="82"/>
      <c r="H12" s="82"/>
      <c r="I12" s="82"/>
      <c r="J12" s="5" t="s">
        <v>14</v>
      </c>
      <c r="K12" s="6" t="str">
        <f>MID(J12,FIND("県",J12,1)+1,(FIND("市",J12,1)-FIND("県",J12,1)))</f>
        <v>松山市</v>
      </c>
    </row>
    <row r="13" spans="2:12" x14ac:dyDescent="0.15">
      <c r="B13" s="81" t="s">
        <v>16</v>
      </c>
      <c r="C13" s="82"/>
      <c r="D13" s="82"/>
      <c r="E13" s="82"/>
      <c r="F13" s="82"/>
      <c r="G13" s="82"/>
      <c r="H13" s="82"/>
      <c r="I13" s="82"/>
      <c r="J13" s="9" t="s">
        <v>17</v>
      </c>
      <c r="K13" s="6" t="str">
        <f>IF(RIGHT(J13,1)="市","□",IF(RIGHT(J13,1)="町","△",""))</f>
        <v/>
      </c>
    </row>
    <row r="14" spans="2:12" x14ac:dyDescent="0.15">
      <c r="B14" s="81"/>
      <c r="C14" s="82"/>
      <c r="D14" s="82"/>
      <c r="E14" s="82"/>
      <c r="F14" s="82"/>
      <c r="G14" s="82"/>
      <c r="H14" s="82"/>
      <c r="I14" s="82"/>
      <c r="J14" s="9" t="s">
        <v>18</v>
      </c>
      <c r="K14" s="6" t="str">
        <f>IF(RIGHT(J14,1)="市","□",IF(RIGHT(J14,1)="町","△",""))</f>
        <v>□</v>
      </c>
    </row>
    <row r="15" spans="2:12" x14ac:dyDescent="0.15">
      <c r="B15" s="81"/>
      <c r="C15" s="82"/>
      <c r="D15" s="82"/>
      <c r="E15" s="82"/>
      <c r="F15" s="82"/>
      <c r="G15" s="82"/>
      <c r="H15" s="82"/>
      <c r="I15" s="82"/>
      <c r="J15" s="5" t="s">
        <v>0</v>
      </c>
      <c r="K15" s="6" t="str">
        <f>IF(RIGHT(J15,1)="市","□",IF(RIGHT(J15,1)="町","△",""))</f>
        <v>△</v>
      </c>
    </row>
    <row r="16" spans="2:12" ht="14.25" thickBot="1" x14ac:dyDescent="0.2">
      <c r="B16" s="106"/>
      <c r="C16" s="107"/>
      <c r="D16" s="107"/>
      <c r="E16" s="107"/>
      <c r="F16" s="107"/>
      <c r="G16" s="107"/>
      <c r="H16" s="107"/>
      <c r="I16" s="107"/>
      <c r="J16" s="38" t="s">
        <v>1</v>
      </c>
      <c r="K16" s="8" t="str">
        <f>IF(RIGHT(J16,1)="市","□",IF(RIGHT(J16,1)="町","△",""))</f>
        <v>△</v>
      </c>
    </row>
    <row r="17" spans="2:13" x14ac:dyDescent="0.15">
      <c r="B17" s="72" t="s">
        <v>19</v>
      </c>
      <c r="C17" s="73"/>
      <c r="D17" s="73"/>
      <c r="E17" s="73"/>
      <c r="F17" s="73"/>
      <c r="G17" s="73"/>
      <c r="H17" s="73"/>
      <c r="I17" s="98"/>
      <c r="J17" s="39" t="s">
        <v>20</v>
      </c>
      <c r="K17" s="4" t="str">
        <f>SUBSTITUTE(J17,"有限会社","株式会社")</f>
        <v>朱雀株式会社</v>
      </c>
      <c r="L17" t="str">
        <f>IF(ISERROR(FIND("有限会社",J17,1)),J17,REPLACE(J17,FIND("有限会社",J17,1),LEN("有限会社"),"株式会社"))</f>
        <v>朱雀株式会社</v>
      </c>
    </row>
    <row r="18" spans="2:13" x14ac:dyDescent="0.15">
      <c r="B18" s="58"/>
      <c r="C18" s="59"/>
      <c r="D18" s="59"/>
      <c r="E18" s="59"/>
      <c r="F18" s="59"/>
      <c r="G18" s="59"/>
      <c r="H18" s="59"/>
      <c r="I18" s="99"/>
      <c r="J18" s="40" t="s">
        <v>21</v>
      </c>
      <c r="K18" s="6" t="str">
        <f>SUBSTITUTE(J18,"有限会社","株式会社")</f>
        <v>白虎合資会社</v>
      </c>
      <c r="L18" t="str">
        <f>IF(ISERROR(FIND("有限会社",J18,1)),J18,REPLACE(J18,FIND("有限会社",J18,1),LEN("有限会社"),"株式会社"))</f>
        <v>白虎合資会社</v>
      </c>
    </row>
    <row r="19" spans="2:13" x14ac:dyDescent="0.15">
      <c r="B19" s="58"/>
      <c r="C19" s="59"/>
      <c r="D19" s="59"/>
      <c r="E19" s="59"/>
      <c r="F19" s="59"/>
      <c r="G19" s="59"/>
      <c r="H19" s="59"/>
      <c r="I19" s="99"/>
      <c r="J19" s="40" t="s">
        <v>22</v>
      </c>
      <c r="K19" s="6" t="str">
        <f>SUBSTITUTE(J19,"有限会社","株式会社")</f>
        <v>株式会社亀有限慈</v>
      </c>
      <c r="L19" t="str">
        <f>IF(ISERROR(FIND("有限会社",J19,1)),J19,REPLACE(J19,FIND("有限会社",J19,1),LEN("有限会社"),"株式会社"))</f>
        <v>株式会社亀有限慈</v>
      </c>
    </row>
    <row r="20" spans="2:13" ht="14.25" thickBot="1" x14ac:dyDescent="0.2">
      <c r="B20" s="100"/>
      <c r="C20" s="101"/>
      <c r="D20" s="101"/>
      <c r="E20" s="101"/>
      <c r="F20" s="101"/>
      <c r="G20" s="101"/>
      <c r="H20" s="101"/>
      <c r="I20" s="102"/>
      <c r="J20" s="41" t="s">
        <v>23</v>
      </c>
      <c r="K20" s="11" t="str">
        <f>SUBSTITUTE(J20,"有限会社","株式会社")</f>
        <v>株式会社青竜</v>
      </c>
      <c r="L20" t="str">
        <f>IF(ISERROR(FIND("有限会社",J20,1)),J20,REPLACE(J20,FIND("有限会社",J20,1),LEN("有限会社"),"株式会社"))</f>
        <v>株式会社青竜</v>
      </c>
    </row>
    <row r="21" spans="2:13" x14ac:dyDescent="0.15">
      <c r="B21" s="72" t="s">
        <v>24</v>
      </c>
      <c r="C21" s="73"/>
      <c r="D21" s="73"/>
      <c r="E21" s="73"/>
      <c r="F21" s="73"/>
      <c r="G21" s="73"/>
      <c r="H21" s="73"/>
      <c r="I21" s="73"/>
      <c r="J21" s="42" t="s">
        <v>25</v>
      </c>
      <c r="K21" s="23" t="str">
        <f>PROPER(J21)</f>
        <v>Print Screen</v>
      </c>
    </row>
    <row r="22" spans="2:13" x14ac:dyDescent="0.15">
      <c r="B22" s="58"/>
      <c r="C22" s="59"/>
      <c r="D22" s="59"/>
      <c r="E22" s="59"/>
      <c r="F22" s="59"/>
      <c r="G22" s="59"/>
      <c r="H22" s="59"/>
      <c r="I22" s="59"/>
      <c r="J22" s="9" t="s">
        <v>26</v>
      </c>
      <c r="K22" s="6" t="str">
        <f>PROPER(J22)</f>
        <v>Welcome　日本</v>
      </c>
    </row>
    <row r="23" spans="2:13" x14ac:dyDescent="0.15">
      <c r="B23" s="58" t="s">
        <v>27</v>
      </c>
      <c r="C23" s="59"/>
      <c r="D23" s="59"/>
      <c r="E23" s="59"/>
      <c r="F23" s="59"/>
      <c r="G23" s="59"/>
      <c r="H23" s="59"/>
      <c r="I23" s="59"/>
      <c r="J23" s="9" t="s">
        <v>28</v>
      </c>
      <c r="K23" s="6" t="str">
        <f>REPLACE(J23,FIND("$",J23,1),3,"は無")</f>
        <v>今の技は無効です</v>
      </c>
    </row>
    <row r="24" spans="2:13" ht="14.25" thickBot="1" x14ac:dyDescent="0.2">
      <c r="B24" s="91"/>
      <c r="C24" s="92"/>
      <c r="D24" s="92"/>
      <c r="E24" s="92"/>
      <c r="F24" s="92"/>
      <c r="G24" s="92"/>
      <c r="H24" s="92"/>
      <c r="I24" s="92"/>
      <c r="J24" s="36" t="s">
        <v>29</v>
      </c>
      <c r="K24" s="11" t="str">
        <f>REPLACE(J24,FIND("$",J24,1),3,"は無")</f>
        <v>徳島は無理</v>
      </c>
    </row>
    <row r="25" spans="2:13" x14ac:dyDescent="0.15">
      <c r="B25" s="63" t="s">
        <v>30</v>
      </c>
      <c r="C25" s="64"/>
      <c r="D25" s="64"/>
      <c r="E25" s="64"/>
      <c r="F25" s="64"/>
      <c r="G25" s="64"/>
      <c r="H25" s="64"/>
      <c r="I25" s="65"/>
      <c r="J25" s="42" t="s">
        <v>31</v>
      </c>
      <c r="K25" s="29" t="str">
        <f>SUBSTITUTE(J25," ","")</f>
        <v>WELCOME日本!!!</v>
      </c>
    </row>
    <row r="26" spans="2:13" ht="14.25" thickBot="1" x14ac:dyDescent="0.2">
      <c r="B26" s="63"/>
      <c r="C26" s="64"/>
      <c r="D26" s="64"/>
      <c r="E26" s="64"/>
      <c r="F26" s="64"/>
      <c r="G26" s="64"/>
      <c r="H26" s="64"/>
      <c r="I26" s="65"/>
      <c r="J26" s="13" t="s">
        <v>32</v>
      </c>
      <c r="K26" s="43" t="str">
        <f>SUBSTITUTE(SUBSTITUTE(J26," ",""),"　","")</f>
        <v>(⌒‐⌒)</v>
      </c>
    </row>
    <row r="27" spans="2:13" x14ac:dyDescent="0.15">
      <c r="B27" s="72" t="s">
        <v>33</v>
      </c>
      <c r="C27" s="73"/>
      <c r="D27" s="73"/>
      <c r="E27" s="73"/>
      <c r="F27" s="73"/>
      <c r="G27" s="73"/>
      <c r="H27" s="73"/>
      <c r="I27" s="73"/>
      <c r="J27" s="14">
        <v>39083</v>
      </c>
      <c r="K27" s="4" t="str">
        <f>TEXT(J27,"ggge年m月d日")</f>
        <v>平成19年1月1日</v>
      </c>
    </row>
    <row r="28" spans="2:13" x14ac:dyDescent="0.15">
      <c r="B28" s="58" t="s">
        <v>34</v>
      </c>
      <c r="C28" s="59"/>
      <c r="D28" s="59"/>
      <c r="E28" s="59"/>
      <c r="F28" s="59"/>
      <c r="G28" s="59"/>
      <c r="H28" s="59"/>
      <c r="I28" s="59"/>
      <c r="J28" s="15">
        <v>39084</v>
      </c>
      <c r="K28" s="6" t="str">
        <f>TEXT(J28,"ggge年m月d日（aaaa）")</f>
        <v>平成19年1月2日(火曜日)</v>
      </c>
      <c r="L28" s="44"/>
    </row>
    <row r="29" spans="2:13" x14ac:dyDescent="0.15">
      <c r="B29" s="58" t="s">
        <v>69</v>
      </c>
      <c r="C29" s="59"/>
      <c r="D29" s="59"/>
      <c r="E29" s="59"/>
      <c r="F29" s="59"/>
      <c r="G29" s="59"/>
      <c r="H29" s="59"/>
      <c r="I29" s="59"/>
      <c r="J29" s="16">
        <v>31415.926500000001</v>
      </c>
      <c r="K29" s="6">
        <f>VALUE(FIXED(J29,2,0))</f>
        <v>31415.93</v>
      </c>
      <c r="L29">
        <f>VALUE(TEXT(J29,"#.00"))</f>
        <v>31415.93</v>
      </c>
    </row>
    <row r="30" spans="2:13" ht="14.25" thickBot="1" x14ac:dyDescent="0.2">
      <c r="B30" s="94" t="s">
        <v>36</v>
      </c>
      <c r="C30" s="95"/>
      <c r="D30" s="95"/>
      <c r="E30" s="95"/>
      <c r="F30" s="95"/>
      <c r="G30" s="95"/>
      <c r="H30" s="95"/>
      <c r="I30" s="95"/>
      <c r="J30" s="45">
        <v>0.4</v>
      </c>
      <c r="K30" s="11" t="str">
        <f>TEXT(J30,"# ?/?")</f>
        <v xml:space="preserve"> 2/5</v>
      </c>
    </row>
    <row r="31" spans="2:13" ht="14.25" thickBot="1" x14ac:dyDescent="0.2">
      <c r="B31" s="96" t="s">
        <v>37</v>
      </c>
      <c r="C31" s="97"/>
      <c r="D31" s="97"/>
      <c r="E31" s="97"/>
      <c r="F31" s="97"/>
      <c r="G31" s="97"/>
      <c r="H31" s="97"/>
      <c r="I31" s="97"/>
      <c r="J31" s="46" t="str">
        <f ca="1">INT(RAND()*100000)&amp;"円"</f>
        <v>23475円</v>
      </c>
      <c r="K31" s="47" t="str">
        <f ca="1">SUBSTITUTE(J31,"円","")*5&amp;"円"</f>
        <v>117375円</v>
      </c>
      <c r="L31" t="str">
        <f ca="1">TEXT(VALUE(LEFT(J31,LEN(J31)-1))*5,"#円")</f>
        <v>117375円</v>
      </c>
      <c r="M31" t="str">
        <f ca="1">VALUE(LEFT(J31,LEN(J31)-1))*5&amp;"円"</f>
        <v>117375円</v>
      </c>
    </row>
    <row r="32" spans="2:13" x14ac:dyDescent="0.15">
      <c r="B32" s="78"/>
      <c r="C32" s="78"/>
      <c r="D32" s="78"/>
      <c r="E32" s="78"/>
      <c r="F32" s="78"/>
      <c r="G32" s="78"/>
      <c r="H32" s="78"/>
      <c r="I32" s="78"/>
    </row>
    <row r="34" spans="2:10" ht="14.25" thickBot="1" x14ac:dyDescent="0.2">
      <c r="B34" t="s">
        <v>38</v>
      </c>
    </row>
    <row r="35" spans="2:10" ht="14.25" thickBot="1" x14ac:dyDescent="0.2">
      <c r="B35" s="74" t="s">
        <v>39</v>
      </c>
      <c r="C35" s="75"/>
      <c r="D35" s="75"/>
      <c r="E35" s="75" t="s">
        <v>40</v>
      </c>
      <c r="F35" s="75"/>
      <c r="G35" s="75"/>
      <c r="H35" s="2" t="s">
        <v>4</v>
      </c>
    </row>
    <row r="36" spans="2:10" x14ac:dyDescent="0.15">
      <c r="B36" s="72" t="s">
        <v>41</v>
      </c>
      <c r="C36" s="73"/>
      <c r="D36" s="73"/>
      <c r="E36" s="73" t="s">
        <v>42</v>
      </c>
      <c r="F36" s="73"/>
      <c r="G36" s="73"/>
      <c r="H36" s="48" t="str">
        <f>IF(EXACT(B36,E36),"◎","")</f>
        <v/>
      </c>
    </row>
    <row r="37" spans="2:10" x14ac:dyDescent="0.15">
      <c r="B37" s="58" t="s">
        <v>43</v>
      </c>
      <c r="C37" s="59"/>
      <c r="D37" s="59"/>
      <c r="E37" s="59" t="s">
        <v>44</v>
      </c>
      <c r="F37" s="59"/>
      <c r="G37" s="59"/>
      <c r="H37" s="49" t="str">
        <f>IF(EXACT(B37,E37),"◎","")</f>
        <v/>
      </c>
    </row>
    <row r="38" spans="2:10" ht="14.25" thickBot="1" x14ac:dyDescent="0.2">
      <c r="B38" s="91" t="s">
        <v>45</v>
      </c>
      <c r="C38" s="92"/>
      <c r="D38" s="92"/>
      <c r="E38" s="92" t="s">
        <v>45</v>
      </c>
      <c r="F38" s="92"/>
      <c r="G38" s="92"/>
      <c r="H38" s="33" t="str">
        <f>IF(EXACT(B38,E38),"◎","")</f>
        <v>◎</v>
      </c>
    </row>
    <row r="40" spans="2:10" ht="14.25" thickBot="1" x14ac:dyDescent="0.2">
      <c r="B40" t="s">
        <v>46</v>
      </c>
    </row>
    <row r="41" spans="2:10" ht="14.25" thickBot="1" x14ac:dyDescent="0.2">
      <c r="B41" s="20" t="s">
        <v>47</v>
      </c>
      <c r="C41" s="24" t="s">
        <v>48</v>
      </c>
      <c r="D41" s="20" t="s">
        <v>49</v>
      </c>
      <c r="E41" s="21" t="s">
        <v>48</v>
      </c>
      <c r="F41" s="25" t="s">
        <v>50</v>
      </c>
      <c r="G41" s="24" t="s">
        <v>48</v>
      </c>
      <c r="H41" s="74" t="s">
        <v>51</v>
      </c>
      <c r="I41" s="75"/>
      <c r="J41" s="50" t="s">
        <v>52</v>
      </c>
    </row>
    <row r="42" spans="2:10" x14ac:dyDescent="0.15">
      <c r="B42" s="27" t="s">
        <v>53</v>
      </c>
      <c r="C42" s="28">
        <v>1</v>
      </c>
      <c r="D42" s="27" t="s">
        <v>54</v>
      </c>
      <c r="E42" s="29">
        <v>3</v>
      </c>
      <c r="F42" s="30" t="s">
        <v>55</v>
      </c>
      <c r="G42" s="28">
        <v>3</v>
      </c>
      <c r="H42" s="72" t="str">
        <f>REPT(B42,C42)&amp;REPT(D42,E42)&amp;REPT(F42,G42)</f>
        <v>aqqqZZZ</v>
      </c>
      <c r="I42" s="73"/>
      <c r="J42" s="4" t="str">
        <f>CONCATENATE(REPT(B42,C42),REPT(D42,E42),REPT(F42,G42))</f>
        <v>aqqqZZZ</v>
      </c>
    </row>
    <row r="43" spans="2:10" ht="14.25" thickBot="1" x14ac:dyDescent="0.2">
      <c r="B43" s="31" t="s">
        <v>56</v>
      </c>
      <c r="C43" s="32">
        <v>2</v>
      </c>
      <c r="D43" s="31" t="s">
        <v>57</v>
      </c>
      <c r="E43" s="33">
        <v>2</v>
      </c>
      <c r="F43" s="34" t="s">
        <v>58</v>
      </c>
      <c r="G43" s="32">
        <v>3</v>
      </c>
      <c r="H43" s="91" t="str">
        <f>REPT(B43,C43)&amp;REPT(D43,E43)&amp;REPT(F43,G43)</f>
        <v>VVSSLLL</v>
      </c>
      <c r="I43" s="92"/>
      <c r="J43" s="11" t="str">
        <f>CONCATENATE(REPT(B43,C43),REPT(D43,E43),REPT(F43,G43))</f>
        <v>VVSSLLL</v>
      </c>
    </row>
    <row r="46" spans="2:10" ht="14.25" thickBot="1" x14ac:dyDescent="0.2">
      <c r="B46" s="35" t="s">
        <v>59</v>
      </c>
    </row>
    <row r="47" spans="2:10" ht="14.25" thickBot="1" x14ac:dyDescent="0.2">
      <c r="B47" s="20" t="s">
        <v>60</v>
      </c>
      <c r="C47" s="21" t="s">
        <v>61</v>
      </c>
    </row>
    <row r="48" spans="2:10" ht="14.25" thickBot="1" x14ac:dyDescent="0.2">
      <c r="B48" s="20" t="s">
        <v>70</v>
      </c>
      <c r="C48" s="21" t="str">
        <f>CHAR(CODE(B48)+1)</f>
        <v>b</v>
      </c>
    </row>
    <row r="50" spans="2:9" ht="14.25" thickBot="1" x14ac:dyDescent="0.2">
      <c r="B50" s="35" t="s">
        <v>62</v>
      </c>
    </row>
    <row r="51" spans="2:9" x14ac:dyDescent="0.15">
      <c r="B51" s="72" t="s">
        <v>63</v>
      </c>
      <c r="C51" s="73"/>
      <c r="D51" s="73"/>
      <c r="E51" s="73"/>
      <c r="F51" s="93" t="s">
        <v>71</v>
      </c>
      <c r="G51" s="93"/>
      <c r="H51" s="93"/>
      <c r="I51" s="4">
        <f>LEN(MID(F51,FIND("#",F51,1)+1,FIND("#",F51,FIND("#",F51,1)+1)-FIND("#",F51,1)-1))</f>
        <v>3</v>
      </c>
    </row>
    <row r="52" spans="2:9" x14ac:dyDescent="0.15">
      <c r="B52" s="58" t="s">
        <v>65</v>
      </c>
      <c r="C52" s="59"/>
      <c r="D52" s="59"/>
      <c r="E52" s="59"/>
      <c r="F52" s="103" t="s">
        <v>66</v>
      </c>
      <c r="G52" s="103"/>
      <c r="H52" s="103"/>
      <c r="I52" s="6" t="str">
        <f>MID(F52,FIND("%",F52,1)+1,FIND("%",F52,FIND("%",F52,1)+1)-FIND("%",F52,1)-1)</f>
        <v>住所</v>
      </c>
    </row>
    <row r="53" spans="2:9" ht="14.25" thickBot="1" x14ac:dyDescent="0.2">
      <c r="B53" s="91"/>
      <c r="C53" s="92"/>
      <c r="D53" s="92"/>
      <c r="E53" s="92"/>
      <c r="F53" s="95" t="s">
        <v>67</v>
      </c>
      <c r="G53" s="95"/>
      <c r="H53" s="95"/>
      <c r="I53" s="11" t="str">
        <f>MID(F53,FIND("%",F53,1)+1,FIND("%",F53,FIND("%",F53,1)+1)-FIND("%",F53,1)-1)</f>
        <v>MIN</v>
      </c>
    </row>
  </sheetData>
  <mergeCells count="34">
    <mergeCell ref="B6:I6"/>
    <mergeCell ref="B7:I9"/>
    <mergeCell ref="B10:I12"/>
    <mergeCell ref="B13:I16"/>
    <mergeCell ref="B2:I2"/>
    <mergeCell ref="B3:I3"/>
    <mergeCell ref="B4:I4"/>
    <mergeCell ref="B5:I5"/>
    <mergeCell ref="B17:I20"/>
    <mergeCell ref="B21:I22"/>
    <mergeCell ref="B52:E53"/>
    <mergeCell ref="F52:H52"/>
    <mergeCell ref="F53:H53"/>
    <mergeCell ref="B23:I24"/>
    <mergeCell ref="B25:I26"/>
    <mergeCell ref="B27:I27"/>
    <mergeCell ref="B28:I28"/>
    <mergeCell ref="B29:I29"/>
    <mergeCell ref="B36:D36"/>
    <mergeCell ref="E36:G36"/>
    <mergeCell ref="B37:D37"/>
    <mergeCell ref="E37:G37"/>
    <mergeCell ref="B30:I30"/>
    <mergeCell ref="B31:I31"/>
    <mergeCell ref="B32:I32"/>
    <mergeCell ref="B35:D35"/>
    <mergeCell ref="E35:G35"/>
    <mergeCell ref="H43:I43"/>
    <mergeCell ref="B51:E51"/>
    <mergeCell ref="F51:H51"/>
    <mergeCell ref="B38:D38"/>
    <mergeCell ref="E38:G38"/>
    <mergeCell ref="H41:I41"/>
    <mergeCell ref="H42:I42"/>
  </mergeCells>
  <phoneticPr fontId="1"/>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workbookViewId="0"/>
  </sheetViews>
  <sheetFormatPr defaultRowHeight="13.5" x14ac:dyDescent="0.15"/>
  <cols>
    <col min="1" max="1" width="2.625" customWidth="1"/>
    <col min="9" max="9" width="10.5" bestFit="1" customWidth="1"/>
  </cols>
  <sheetData>
    <row r="1" spans="2:10" ht="14.25" thickBot="1" x14ac:dyDescent="0.2">
      <c r="I1" t="s">
        <v>72</v>
      </c>
      <c r="J1" t="str">
        <f>I1&amp;"氏ご結婚のお知らせ"</f>
        <v>夏野檸檬氏ご結婚のお知らせ</v>
      </c>
    </row>
    <row r="2" spans="2:10" x14ac:dyDescent="0.15">
      <c r="B2" s="110"/>
      <c r="C2" s="111"/>
      <c r="D2" s="111"/>
      <c r="E2" s="111"/>
      <c r="F2" s="111"/>
      <c r="G2" s="112"/>
      <c r="I2" t="s">
        <v>73</v>
      </c>
      <c r="J2" t="str">
        <f>"　"&amp;I1&amp;"氏におかれましては、"&amp;CHAR(10)&amp;"かねてよりご交際中の"&amp;I2&amp;"様と"&amp;TEXT(I3,"ggge年m月d日(aaaa)")&amp;CHAR(10)&amp;"に目出度くご入籍の運びとなりました。"&amp;CHAR(10)&amp;"　つきましては、有志によるお祝いをお送りしたいと思いますので、"&amp;CHAR(10)&amp;"ご賛同の方は幹事まで御浄財をお寄せ下さい。"</f>
        <v>　夏野檸檬氏におかれましては、
かねてよりご交際中の冬野炬燵様と平成34年1月2日(日曜日)
に目出度くご入籍の運びとなりました。
　つきましては、有志によるお祝いをお送りしたいと思いますので、
ご賛同の方は幹事まで御浄財をお寄せ下さい。</v>
      </c>
    </row>
    <row r="3" spans="2:10" x14ac:dyDescent="0.15">
      <c r="B3" s="113"/>
      <c r="C3" s="114"/>
      <c r="D3" s="114"/>
      <c r="E3" s="114"/>
      <c r="F3" s="114"/>
      <c r="G3" s="115"/>
      <c r="I3" s="44">
        <v>44563</v>
      </c>
    </row>
    <row r="4" spans="2:10" x14ac:dyDescent="0.15">
      <c r="B4" s="113"/>
      <c r="C4" s="114"/>
      <c r="D4" s="114"/>
      <c r="E4" s="114"/>
      <c r="F4" s="114"/>
      <c r="G4" s="115"/>
    </row>
    <row r="5" spans="2:10" x14ac:dyDescent="0.15">
      <c r="B5" s="113"/>
      <c r="C5" s="114"/>
      <c r="D5" s="114"/>
      <c r="E5" s="114"/>
      <c r="F5" s="114"/>
      <c r="G5" s="115"/>
    </row>
    <row r="6" spans="2:10" x14ac:dyDescent="0.15">
      <c r="B6" s="113"/>
      <c r="C6" s="114"/>
      <c r="D6" s="114"/>
      <c r="E6" s="114"/>
      <c r="F6" s="114"/>
      <c r="G6" s="115"/>
    </row>
    <row r="7" spans="2:10" x14ac:dyDescent="0.15">
      <c r="B7" s="113"/>
      <c r="C7" s="114"/>
      <c r="D7" s="114"/>
      <c r="E7" s="114"/>
      <c r="F7" s="114"/>
      <c r="G7" s="115"/>
    </row>
    <row r="8" spans="2:10" x14ac:dyDescent="0.15">
      <c r="B8" s="113"/>
      <c r="C8" s="114"/>
      <c r="D8" s="114"/>
      <c r="E8" s="114"/>
      <c r="F8" s="114"/>
      <c r="G8" s="115"/>
    </row>
    <row r="9" spans="2:10" x14ac:dyDescent="0.15">
      <c r="B9" s="113"/>
      <c r="C9" s="114"/>
      <c r="D9" s="114"/>
      <c r="E9" s="114"/>
      <c r="F9" s="114"/>
      <c r="G9" s="115"/>
    </row>
    <row r="10" spans="2:10" x14ac:dyDescent="0.15">
      <c r="B10" s="113"/>
      <c r="C10" s="114"/>
      <c r="D10" s="114"/>
      <c r="E10" s="114"/>
      <c r="F10" s="114"/>
      <c r="G10" s="115"/>
    </row>
    <row r="11" spans="2:10" x14ac:dyDescent="0.15">
      <c r="B11" s="113"/>
      <c r="C11" s="114"/>
      <c r="D11" s="114"/>
      <c r="E11" s="114"/>
      <c r="F11" s="114"/>
      <c r="G11" s="115"/>
    </row>
    <row r="12" spans="2:10" x14ac:dyDescent="0.15">
      <c r="B12" s="113"/>
      <c r="C12" s="114"/>
      <c r="D12" s="114"/>
      <c r="E12" s="114"/>
      <c r="F12" s="114"/>
      <c r="G12" s="115"/>
    </row>
    <row r="13" spans="2:10" x14ac:dyDescent="0.15">
      <c r="B13" s="113"/>
      <c r="C13" s="114"/>
      <c r="D13" s="114"/>
      <c r="E13" s="114"/>
      <c r="F13" s="114"/>
      <c r="G13" s="115"/>
    </row>
    <row r="14" spans="2:10" x14ac:dyDescent="0.15">
      <c r="B14" s="113"/>
      <c r="C14" s="114"/>
      <c r="D14" s="114"/>
      <c r="E14" s="114"/>
      <c r="F14" s="114"/>
      <c r="G14" s="115"/>
    </row>
    <row r="15" spans="2:10" x14ac:dyDescent="0.15">
      <c r="B15" s="113"/>
      <c r="C15" s="114"/>
      <c r="D15" s="114"/>
      <c r="E15" s="114"/>
      <c r="F15" s="114"/>
      <c r="G15" s="115"/>
    </row>
    <row r="16" spans="2:10" x14ac:dyDescent="0.15">
      <c r="B16" s="113"/>
      <c r="C16" s="114"/>
      <c r="D16" s="114"/>
      <c r="E16" s="114"/>
      <c r="F16" s="114"/>
      <c r="G16" s="115"/>
    </row>
    <row r="17" spans="2:11" x14ac:dyDescent="0.15">
      <c r="B17" s="113"/>
      <c r="C17" s="114"/>
      <c r="D17" s="114"/>
      <c r="E17" s="114"/>
      <c r="F17" s="114"/>
      <c r="G17" s="115"/>
      <c r="K17" s="51"/>
    </row>
    <row r="18" spans="2:11" x14ac:dyDescent="0.15">
      <c r="B18" s="113"/>
      <c r="C18" s="114"/>
      <c r="D18" s="114"/>
      <c r="E18" s="114"/>
      <c r="F18" s="114"/>
      <c r="G18" s="115"/>
    </row>
    <row r="19" spans="2:11" x14ac:dyDescent="0.15">
      <c r="B19" s="113"/>
      <c r="C19" s="114"/>
      <c r="D19" s="114"/>
      <c r="E19" s="114"/>
      <c r="F19" s="114"/>
      <c r="G19" s="115"/>
    </row>
    <row r="20" spans="2:11" x14ac:dyDescent="0.15">
      <c r="B20" s="113"/>
      <c r="C20" s="114"/>
      <c r="D20" s="114"/>
      <c r="E20" s="114"/>
      <c r="F20" s="114"/>
      <c r="G20" s="115"/>
    </row>
    <row r="21" spans="2:11" x14ac:dyDescent="0.15">
      <c r="B21" s="113"/>
      <c r="C21" s="114"/>
      <c r="D21" s="114"/>
      <c r="E21" s="114"/>
      <c r="F21" s="114"/>
      <c r="G21" s="115"/>
    </row>
    <row r="22" spans="2:11" x14ac:dyDescent="0.15">
      <c r="B22" s="113"/>
      <c r="C22" s="114"/>
      <c r="D22" s="114"/>
      <c r="E22" s="114"/>
      <c r="F22" s="114"/>
      <c r="G22" s="115"/>
    </row>
    <row r="23" spans="2:11" x14ac:dyDescent="0.15">
      <c r="B23" s="113"/>
      <c r="C23" s="114"/>
      <c r="D23" s="114"/>
      <c r="E23" s="114"/>
      <c r="F23" s="114"/>
      <c r="G23" s="115"/>
    </row>
    <row r="24" spans="2:11" x14ac:dyDescent="0.15">
      <c r="B24" s="113"/>
      <c r="C24" s="114"/>
      <c r="D24" s="114"/>
      <c r="E24" s="114"/>
      <c r="F24" s="114"/>
      <c r="G24" s="115"/>
    </row>
    <row r="25" spans="2:11" x14ac:dyDescent="0.15">
      <c r="B25" s="113"/>
      <c r="C25" s="114"/>
      <c r="D25" s="114"/>
      <c r="E25" s="114"/>
      <c r="F25" s="114"/>
      <c r="G25" s="115"/>
    </row>
    <row r="26" spans="2:11" x14ac:dyDescent="0.15">
      <c r="B26" s="113"/>
      <c r="C26" s="114"/>
      <c r="D26" s="114"/>
      <c r="E26" s="114"/>
      <c r="F26" s="114"/>
      <c r="G26" s="115"/>
    </row>
    <row r="27" spans="2:11" ht="14.25" thickBot="1" x14ac:dyDescent="0.2">
      <c r="B27" s="116"/>
      <c r="C27" s="117"/>
      <c r="D27" s="117"/>
      <c r="E27" s="117"/>
      <c r="F27" s="117"/>
      <c r="G27" s="118"/>
    </row>
  </sheetData>
  <mergeCells count="1">
    <mergeCell ref="B2:G27"/>
  </mergeCells>
  <phoneticPr fontId="1"/>
  <pageMargins left="0.75" right="0.75" top="1" bottom="1" header="0.51200000000000001" footer="0.51200000000000001"/>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解説</vt:lpstr>
      <vt:lpstr>課題</vt:lpstr>
      <vt:lpstr>解答</vt:lpstr>
      <vt:lpstr>見本</vt:lpstr>
    </vt:vector>
  </TitlesOfParts>
  <Company>本音のCAD･CAM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dc:creator>
  <cp:lastModifiedBy>amaterus</cp:lastModifiedBy>
  <dcterms:created xsi:type="dcterms:W3CDTF">2007-02-19T13:28:51Z</dcterms:created>
  <dcterms:modified xsi:type="dcterms:W3CDTF">2017-03-09T02:53:57Z</dcterms:modified>
</cp:coreProperties>
</file>