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t\www.ms-excel.jp\excel\"/>
    </mc:Choice>
  </mc:AlternateContent>
  <bookViews>
    <workbookView xWindow="0" yWindow="15" windowWidth="15255" windowHeight="9450"/>
  </bookViews>
  <sheets>
    <sheet name="練習" sheetId="10" r:id="rId1"/>
    <sheet name="課題１" sheetId="1" r:id="rId2"/>
    <sheet name="解答１" sheetId="6" r:id="rId3"/>
  </sheets>
  <calcPr calcId="162913"/>
</workbook>
</file>

<file path=xl/calcChain.xml><?xml version="1.0" encoding="utf-8"?>
<calcChain xmlns="http://schemas.openxmlformats.org/spreadsheetml/2006/main">
  <c r="C31" i="10" l="1"/>
  <c r="C32" i="10" s="1"/>
  <c r="C19" i="10"/>
  <c r="C20" i="10" s="1"/>
  <c r="C13" i="10"/>
  <c r="C3" i="10"/>
  <c r="C4" i="10" s="1"/>
  <c r="I17" i="1"/>
  <c r="E6" i="6"/>
  <c r="H6" i="6"/>
  <c r="I6" i="6"/>
  <c r="J6" i="6"/>
  <c r="K6" i="6"/>
  <c r="E7" i="6"/>
  <c r="H7" i="6"/>
  <c r="I7" i="6"/>
  <c r="J7" i="6"/>
  <c r="K7" i="6"/>
  <c r="E8" i="6"/>
  <c r="H8" i="6"/>
  <c r="I8" i="6"/>
  <c r="J8" i="6"/>
  <c r="K8" i="6"/>
  <c r="E9" i="6"/>
  <c r="H9" i="6"/>
  <c r="I9" i="6"/>
  <c r="J9" i="6"/>
  <c r="K9" i="6"/>
  <c r="E10" i="6"/>
  <c r="H10" i="6"/>
  <c r="I10" i="6"/>
  <c r="J10" i="6"/>
  <c r="K10" i="6"/>
  <c r="E11" i="6"/>
  <c r="I17" i="6"/>
  <c r="E18" i="6"/>
  <c r="I18" i="6"/>
  <c r="E19" i="6"/>
  <c r="I19" i="6"/>
  <c r="E20" i="6"/>
  <c r="I20" i="6"/>
  <c r="E21" i="6"/>
  <c r="I21" i="6"/>
  <c r="E22" i="6"/>
  <c r="I22" i="6"/>
  <c r="E23" i="6"/>
  <c r="I23" i="6"/>
  <c r="I29" i="6"/>
  <c r="E30" i="6"/>
  <c r="I30" i="6"/>
  <c r="E31" i="6"/>
  <c r="I31" i="6"/>
  <c r="E32" i="6"/>
  <c r="I32" i="6"/>
  <c r="E33" i="6"/>
  <c r="I33" i="6"/>
  <c r="E34" i="6"/>
  <c r="I34" i="6"/>
  <c r="E35" i="6"/>
  <c r="I35" i="6"/>
  <c r="H42" i="6"/>
  <c r="I42" i="6"/>
  <c r="J42" i="6"/>
  <c r="K42" i="6"/>
  <c r="H43" i="6"/>
  <c r="I43" i="6"/>
  <c r="J43" i="6"/>
  <c r="K43" i="6"/>
  <c r="H44" i="6"/>
  <c r="I44" i="6"/>
  <c r="J44" i="6"/>
  <c r="K44" i="6"/>
  <c r="H45" i="6"/>
  <c r="I45" i="6"/>
  <c r="J45" i="6"/>
  <c r="K45" i="6"/>
  <c r="H46" i="6"/>
  <c r="I46" i="6"/>
  <c r="K46" i="6"/>
  <c r="N46" i="6"/>
  <c r="O46" i="6" s="1"/>
  <c r="J46" i="6" s="1"/>
  <c r="H47" i="6"/>
  <c r="I47" i="6"/>
  <c r="J47" i="6"/>
  <c r="K47" i="6"/>
  <c r="C34" i="10" l="1"/>
  <c r="C33" i="10"/>
  <c r="D24" i="10"/>
  <c r="C23" i="10"/>
  <c r="C24" i="10"/>
  <c r="C22" i="10"/>
  <c r="C21" i="10"/>
  <c r="C10" i="10"/>
  <c r="D10" i="10"/>
  <c r="C9" i="10"/>
  <c r="C8" i="10"/>
  <c r="C7" i="10"/>
  <c r="C6" i="10"/>
  <c r="C5" i="10"/>
</calcChain>
</file>

<file path=xl/sharedStrings.xml><?xml version="1.0" encoding="utf-8"?>
<sst xmlns="http://schemas.openxmlformats.org/spreadsheetml/2006/main" count="178" uniqueCount="89">
  <si>
    <t>日曜日</t>
  </si>
  <si>
    <t>水曜日</t>
  </si>
  <si>
    <t>木曜日</t>
  </si>
  <si>
    <t>金曜日</t>
  </si>
  <si>
    <t>土曜日</t>
  </si>
  <si>
    <t>１．終了日を表示してください。</t>
    <rPh sb="2" eb="5">
      <t>シュウリョウビ</t>
    </rPh>
    <phoneticPr fontId="2"/>
  </si>
  <si>
    <t>４．関数を使って空欄に適切なデータを表示させて下さい。</t>
    <rPh sb="2" eb="4">
      <t>カンスウ</t>
    </rPh>
    <rPh sb="5" eb="6">
      <t>ツカ</t>
    </rPh>
    <rPh sb="8" eb="10">
      <t>クウラン</t>
    </rPh>
    <rPh sb="11" eb="13">
      <t>テキセツ</t>
    </rPh>
    <rPh sb="18" eb="20">
      <t>ヒョウジ</t>
    </rPh>
    <rPh sb="23" eb="24">
      <t>クダ</t>
    </rPh>
    <phoneticPr fontId="2"/>
  </si>
  <si>
    <t>必要があれば別に表を作ってもかまいません。</t>
    <rPh sb="0" eb="2">
      <t>ヒツヨウ</t>
    </rPh>
    <rPh sb="6" eb="7">
      <t>ベツ</t>
    </rPh>
    <rPh sb="8" eb="9">
      <t>ヒョウ</t>
    </rPh>
    <rPh sb="10" eb="11">
      <t>ツク</t>
    </rPh>
    <phoneticPr fontId="2"/>
  </si>
  <si>
    <t>社名</t>
    <rPh sb="0" eb="2">
      <t>シャメイ</t>
    </rPh>
    <phoneticPr fontId="2"/>
  </si>
  <si>
    <t>イベント期間</t>
    <rPh sb="4" eb="6">
      <t>キカン</t>
    </rPh>
    <phoneticPr fontId="2"/>
  </si>
  <si>
    <t>日付</t>
    <rPh sb="0" eb="2">
      <t>ヒヅケ</t>
    </rPh>
    <phoneticPr fontId="2"/>
  </si>
  <si>
    <t>その日
の曜日</t>
    <rPh sb="2" eb="3">
      <t>ヒ</t>
    </rPh>
    <rPh sb="5" eb="7">
      <t>ヨウビ</t>
    </rPh>
    <phoneticPr fontId="2"/>
  </si>
  <si>
    <t>西暦年</t>
    <rPh sb="0" eb="2">
      <t>セイレキ</t>
    </rPh>
    <rPh sb="2" eb="3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</si>
  <si>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</si>
  <si>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</si>
  <si>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日数</t>
    <rPh sb="0" eb="2">
      <t>ニッスウ</t>
    </rPh>
    <phoneticPr fontId="2"/>
  </si>
  <si>
    <t>開始日</t>
    <rPh sb="0" eb="3">
      <t>カイシビ</t>
    </rPh>
    <phoneticPr fontId="2"/>
  </si>
  <si>
    <t>終了日</t>
    <rPh sb="0" eb="2">
      <t>シュウリョウ</t>
    </rPh>
    <rPh sb="2" eb="3">
      <t>ヒ</t>
    </rPh>
    <phoneticPr fontId="2"/>
  </si>
  <si>
    <t>Ａ社</t>
    <rPh sb="1" eb="2">
      <t>シャ</t>
    </rPh>
    <phoneticPr fontId="2"/>
  </si>
  <si>
    <t>金曜日</t>
    <rPh sb="0" eb="3">
      <t>キンヨウビ</t>
    </rPh>
    <phoneticPr fontId="2"/>
  </si>
  <si>
    <t>Ｂ社</t>
    <rPh sb="1" eb="2">
      <t>シャ</t>
    </rPh>
    <phoneticPr fontId="2"/>
  </si>
  <si>
    <t>C社</t>
    <rPh sb="1" eb="2">
      <t>シャ</t>
    </rPh>
    <phoneticPr fontId="2"/>
  </si>
  <si>
    <t>D社</t>
    <rPh sb="1" eb="2">
      <t>シャ</t>
    </rPh>
    <phoneticPr fontId="2"/>
  </si>
  <si>
    <t>Ｅ社</t>
    <rPh sb="1" eb="2">
      <t>シャ</t>
    </rPh>
    <phoneticPr fontId="2"/>
  </si>
  <si>
    <t>Ｆ社</t>
    <rPh sb="1" eb="2">
      <t>シャ</t>
    </rPh>
    <phoneticPr fontId="2"/>
  </si>
  <si>
    <t>２．満了日を関数を使って表示してください。</t>
    <rPh sb="2" eb="4">
      <t>マンリョウ</t>
    </rPh>
    <rPh sb="4" eb="5">
      <t>ビ</t>
    </rPh>
    <rPh sb="6" eb="8">
      <t>カンスウ</t>
    </rPh>
    <rPh sb="9" eb="10">
      <t>ツカ</t>
    </rPh>
    <rPh sb="12" eb="14">
      <t>ヒョウジ</t>
    </rPh>
    <phoneticPr fontId="2"/>
  </si>
  <si>
    <t>５．日数後を関数を使って表示してください。</t>
    <rPh sb="2" eb="4">
      <t>ニッスウ</t>
    </rPh>
    <rPh sb="4" eb="5">
      <t>ゴ</t>
    </rPh>
    <rPh sb="6" eb="8">
      <t>カンスウ</t>
    </rPh>
    <rPh sb="9" eb="10">
      <t>ツカ</t>
    </rPh>
    <rPh sb="12" eb="14">
      <t>ヒョウジ</t>
    </rPh>
    <phoneticPr fontId="2"/>
  </si>
  <si>
    <t>資格</t>
    <rPh sb="0" eb="2">
      <t>シカク</t>
    </rPh>
    <phoneticPr fontId="2"/>
  </si>
  <si>
    <t>有効期間</t>
    <rPh sb="0" eb="2">
      <t>ユウコウ</t>
    </rPh>
    <rPh sb="2" eb="4">
      <t>キカン</t>
    </rPh>
    <phoneticPr fontId="2"/>
  </si>
  <si>
    <t>基準日</t>
    <rPh sb="0" eb="3">
      <t>キジュンビ</t>
    </rPh>
    <phoneticPr fontId="2"/>
  </si>
  <si>
    <t>日数後の日付</t>
    <rPh sb="0" eb="2">
      <t>ニッスウ</t>
    </rPh>
    <rPh sb="2" eb="3">
      <t>ゴ</t>
    </rPh>
    <rPh sb="4" eb="6">
      <t>ヒヅケ</t>
    </rPh>
    <phoneticPr fontId="2"/>
  </si>
  <si>
    <t>月数</t>
    <rPh sb="0" eb="2">
      <t>ツキスウ</t>
    </rPh>
    <phoneticPr fontId="2"/>
  </si>
  <si>
    <t>満了日</t>
    <rPh sb="0" eb="2">
      <t>マンリョウ</t>
    </rPh>
    <rPh sb="2" eb="3">
      <t>ビ</t>
    </rPh>
    <phoneticPr fontId="2"/>
  </si>
  <si>
    <t>５日後</t>
    <rPh sb="1" eb="3">
      <t>ニチゴ</t>
    </rPh>
    <phoneticPr fontId="2"/>
  </si>
  <si>
    <t>A資格</t>
    <rPh sb="1" eb="3">
      <t>シカク</t>
    </rPh>
    <phoneticPr fontId="2"/>
  </si>
  <si>
    <t>６日前</t>
    <rPh sb="1" eb="3">
      <t>ニチマエ</t>
    </rPh>
    <phoneticPr fontId="2"/>
  </si>
  <si>
    <t>B資格</t>
    <rPh sb="1" eb="3">
      <t>シカク</t>
    </rPh>
    <phoneticPr fontId="2"/>
  </si>
  <si>
    <t>１ヵ月後</t>
    <rPh sb="2" eb="4">
      <t>ゲツゴ</t>
    </rPh>
    <phoneticPr fontId="2"/>
  </si>
  <si>
    <t>C資格</t>
    <rPh sb="1" eb="3">
      <t>シカク</t>
    </rPh>
    <phoneticPr fontId="2"/>
  </si>
  <si>
    <t>３年後</t>
    <rPh sb="1" eb="3">
      <t>ネンゴ</t>
    </rPh>
    <phoneticPr fontId="2"/>
  </si>
  <si>
    <t>D資格</t>
    <rPh sb="1" eb="3">
      <t>シカク</t>
    </rPh>
    <phoneticPr fontId="2"/>
  </si>
  <si>
    <t>１年前</t>
    <rPh sb="1" eb="3">
      <t>ネンマエ</t>
    </rPh>
    <phoneticPr fontId="2"/>
  </si>
  <si>
    <t>Ｅ資格</t>
    <rPh sb="1" eb="3">
      <t>シカク</t>
    </rPh>
    <phoneticPr fontId="2"/>
  </si>
  <si>
    <t>3年5月前</t>
    <rPh sb="1" eb="2">
      <t>ネン</t>
    </rPh>
    <rPh sb="3" eb="4">
      <t>ゲツ</t>
    </rPh>
    <rPh sb="4" eb="5">
      <t>マエ</t>
    </rPh>
    <phoneticPr fontId="2"/>
  </si>
  <si>
    <t>Ｆ資格</t>
    <rPh sb="1" eb="3">
      <t>シカク</t>
    </rPh>
    <phoneticPr fontId="2"/>
  </si>
  <si>
    <t>半年後</t>
    <rPh sb="0" eb="3">
      <t>ハントシゴ</t>
    </rPh>
    <phoneticPr fontId="2"/>
  </si>
  <si>
    <t>３．満了日を関数を使って表示してください。</t>
    <rPh sb="2" eb="4">
      <t>マンリョウ</t>
    </rPh>
    <rPh sb="4" eb="5">
      <t>ビ</t>
    </rPh>
    <rPh sb="6" eb="8">
      <t>カンスウ</t>
    </rPh>
    <rPh sb="9" eb="10">
      <t>ツカ</t>
    </rPh>
    <rPh sb="12" eb="14">
      <t>ヒョウジ</t>
    </rPh>
    <phoneticPr fontId="2"/>
  </si>
  <si>
    <t>やや難問</t>
    <rPh sb="2" eb="4">
      <t>ナンモン</t>
    </rPh>
    <phoneticPr fontId="2"/>
  </si>
  <si>
    <t>６．請求日を関数を使って表示してください。</t>
    <rPh sb="2" eb="5">
      <t>セイキュウビ</t>
    </rPh>
    <phoneticPr fontId="2"/>
  </si>
  <si>
    <t>請求日は、納品日がその月の請求日以前ならその月、超えていれば翌月とします。</t>
    <rPh sb="0" eb="3">
      <t>セイキュウビ</t>
    </rPh>
    <rPh sb="5" eb="8">
      <t>ノウヒンビ</t>
    </rPh>
    <rPh sb="11" eb="12">
      <t>ツキ</t>
    </rPh>
    <rPh sb="13" eb="15">
      <t>セイキュウ</t>
    </rPh>
    <rPh sb="15" eb="16">
      <t>ビ</t>
    </rPh>
    <rPh sb="16" eb="18">
      <t>イゼン</t>
    </rPh>
    <rPh sb="22" eb="23">
      <t>ツキ</t>
    </rPh>
    <rPh sb="24" eb="25">
      <t>コ</t>
    </rPh>
    <rPh sb="30" eb="31">
      <t>ヨク</t>
    </rPh>
    <rPh sb="31" eb="32">
      <t>ヅキ</t>
    </rPh>
    <phoneticPr fontId="2"/>
  </si>
  <si>
    <t>納品日</t>
    <rPh sb="0" eb="3">
      <t>ノウヒンビ</t>
    </rPh>
    <phoneticPr fontId="2"/>
  </si>
  <si>
    <t>請求日</t>
    <rPh sb="0" eb="2">
      <t>セイキュウ</t>
    </rPh>
    <rPh sb="2" eb="3">
      <t>ビ</t>
    </rPh>
    <phoneticPr fontId="2"/>
  </si>
  <si>
    <t>年数</t>
    <rPh sb="0" eb="2">
      <t>ネンスウ</t>
    </rPh>
    <phoneticPr fontId="2"/>
  </si>
  <si>
    <t>超難問</t>
    <rPh sb="0" eb="1">
      <t>チョウ</t>
    </rPh>
    <rPh sb="1" eb="3">
      <t>ナンモン</t>
    </rPh>
    <phoneticPr fontId="2"/>
  </si>
  <si>
    <t>７．関数を使って空欄に適切なデータを表示させて下さい。</t>
    <rPh sb="2" eb="4">
      <t>カンスウ</t>
    </rPh>
    <rPh sb="5" eb="6">
      <t>ツカ</t>
    </rPh>
    <rPh sb="8" eb="10">
      <t>クウラン</t>
    </rPh>
    <rPh sb="11" eb="13">
      <t>テキセツ</t>
    </rPh>
    <rPh sb="18" eb="20">
      <t>ヒョウジ</t>
    </rPh>
    <rPh sb="23" eb="24">
      <t>クダ</t>
    </rPh>
    <phoneticPr fontId="2"/>
  </si>
  <si>
    <t>どのくらい前？</t>
    <rPh sb="5" eb="6">
      <t>マエ</t>
    </rPh>
    <phoneticPr fontId="2"/>
  </si>
  <si>
    <t>年</t>
    <rPh sb="0" eb="1">
      <t>ネン</t>
    </rPh>
    <phoneticPr fontId="2"/>
  </si>
  <si>
    <t>別表</t>
    <rPh sb="0" eb="2">
      <t>ベッピョウ</t>
    </rPh>
    <phoneticPr fontId="2"/>
  </si>
  <si>
    <t>←正攻法（曜日）</t>
    <rPh sb="1" eb="4">
      <t>セイコウホウ</t>
    </rPh>
    <rPh sb="5" eb="7">
      <t>ヨウビ</t>
    </rPh>
    <phoneticPr fontId="2"/>
  </si>
  <si>
    <t>月曜日</t>
    <rPh sb="0" eb="3">
      <t>ゲツヨウビ</t>
    </rPh>
    <phoneticPr fontId="2"/>
  </si>
  <si>
    <t>←書式設定の方法（曜日）</t>
    <rPh sb="1" eb="3">
      <t>ショシキ</t>
    </rPh>
    <rPh sb="3" eb="5">
      <t>セッテイ</t>
    </rPh>
    <rPh sb="6" eb="8">
      <t>ホウホウ</t>
    </rPh>
    <rPh sb="9" eb="11">
      <t>ヨウビ</t>
    </rPh>
    <phoneticPr fontId="2"/>
  </si>
  <si>
    <t>火曜日</t>
    <rPh sb="0" eb="3">
      <t>カヨウビ</t>
    </rPh>
    <phoneticPr fontId="2"/>
  </si>
  <si>
    <t>←別の方法（曜日）</t>
    <rPh sb="1" eb="2">
      <t>ベツ</t>
    </rPh>
    <rPh sb="3" eb="5">
      <t>ホウホウ</t>
    </rPh>
    <rPh sb="6" eb="8">
      <t>ヨウビ</t>
    </rPh>
    <phoneticPr fontId="2"/>
  </si>
  <si>
    <t>←旧バージョンの方法</t>
    <rPh sb="1" eb="2">
      <t>キュウ</t>
    </rPh>
    <rPh sb="8" eb="10">
      <t>ホウホウ</t>
    </rPh>
    <phoneticPr fontId="2"/>
  </si>
  <si>
    <t>←簡単な方法</t>
    <rPh sb="1" eb="3">
      <t>カンタン</t>
    </rPh>
    <rPh sb="4" eb="6">
      <t>ホウホウ</t>
    </rPh>
    <phoneticPr fontId="2"/>
  </si>
  <si>
    <t>←別の方法</t>
    <rPh sb="1" eb="2">
      <t>ベツ</t>
    </rPh>
    <rPh sb="3" eb="5">
      <t>ホウホウ</t>
    </rPh>
    <phoneticPr fontId="2"/>
  </si>
  <si>
    <t>請求日は、納品日がその月の基準日以前ならその月、超えていれば翌月とします。</t>
    <rPh sb="0" eb="3">
      <t>セイキュウビ</t>
    </rPh>
    <rPh sb="5" eb="8">
      <t>ノウヒンビ</t>
    </rPh>
    <rPh sb="11" eb="12">
      <t>ツキ</t>
    </rPh>
    <rPh sb="13" eb="15">
      <t>キジュン</t>
    </rPh>
    <rPh sb="15" eb="16">
      <t>ビ</t>
    </rPh>
    <rPh sb="16" eb="18">
      <t>イゼン</t>
    </rPh>
    <rPh sb="22" eb="23">
      <t>ツキ</t>
    </rPh>
    <rPh sb="24" eb="25">
      <t>コ</t>
    </rPh>
    <rPh sb="30" eb="31">
      <t>ヨク</t>
    </rPh>
    <rPh sb="31" eb="32">
      <t>ヅキ</t>
    </rPh>
    <phoneticPr fontId="2"/>
  </si>
  <si>
    <t>←別セルを使う方法</t>
    <rPh sb="1" eb="2">
      <t>ベツ</t>
    </rPh>
    <rPh sb="5" eb="6">
      <t>ツカ</t>
    </rPh>
    <rPh sb="7" eb="9">
      <t>ホウホウ</t>
    </rPh>
    <phoneticPr fontId="2"/>
  </si>
  <si>
    <t>←不正確な簡易法</t>
    <rPh sb="1" eb="4">
      <t>フセイカク</t>
    </rPh>
    <rPh sb="5" eb="7">
      <t>カンイ</t>
    </rPh>
    <rPh sb="7" eb="8">
      <t>ホウ</t>
    </rPh>
    <phoneticPr fontId="2"/>
  </si>
  <si>
    <t>今日の年</t>
    <rPh sb="0" eb="2">
      <t>キョウ</t>
    </rPh>
    <rPh sb="3" eb="4">
      <t>ネン</t>
    </rPh>
    <phoneticPr fontId="2"/>
  </si>
  <si>
    <t>今日の月</t>
    <rPh sb="0" eb="2">
      <t>キョウ</t>
    </rPh>
    <rPh sb="3" eb="4">
      <t>ツキ</t>
    </rPh>
    <phoneticPr fontId="2"/>
  </si>
  <si>
    <t>今日の日</t>
    <rPh sb="0" eb="2">
      <t>キョウ</t>
    </rPh>
    <rPh sb="3" eb="4">
      <t>ニチ</t>
    </rPh>
    <phoneticPr fontId="2"/>
  </si>
  <si>
    <t>今の時</t>
    <rPh sb="0" eb="1">
      <t>イマ</t>
    </rPh>
    <rPh sb="2" eb="3">
      <t>ジ</t>
    </rPh>
    <phoneticPr fontId="2"/>
  </si>
  <si>
    <t>今の分</t>
    <rPh sb="0" eb="1">
      <t>イマ</t>
    </rPh>
    <rPh sb="2" eb="3">
      <t>フン</t>
    </rPh>
    <phoneticPr fontId="2"/>
  </si>
  <si>
    <t>今の秒</t>
    <rPh sb="0" eb="1">
      <t>イマ</t>
    </rPh>
    <rPh sb="2" eb="3">
      <t>ビョウ</t>
    </rPh>
    <phoneticPr fontId="2"/>
  </si>
  <si>
    <t>今日の曜日</t>
    <rPh sb="0" eb="2">
      <t>キョウ</t>
    </rPh>
    <rPh sb="3" eb="5">
      <t>ヨウビ</t>
    </rPh>
    <phoneticPr fontId="2"/>
  </si>
  <si>
    <t>誕生日は1990/1/2</t>
    <rPh sb="0" eb="3">
      <t>タンジョウビ</t>
    </rPh>
    <phoneticPr fontId="2"/>
  </si>
  <si>
    <t>３日後</t>
    <rPh sb="1" eb="3">
      <t>ニチゴ</t>
    </rPh>
    <phoneticPr fontId="2"/>
  </si>
  <si>
    <t>１年後の今日</t>
    <rPh sb="1" eb="3">
      <t>ネンゴ</t>
    </rPh>
    <rPh sb="4" eb="6">
      <t>キョウ</t>
    </rPh>
    <phoneticPr fontId="2"/>
  </si>
  <si>
    <t>８ヶ月後の今日</t>
    <rPh sb="2" eb="4">
      <t>ゲツゴ</t>
    </rPh>
    <rPh sb="5" eb="7">
      <t>キョウ</t>
    </rPh>
    <phoneticPr fontId="2"/>
  </si>
  <si>
    <t>来月の１日</t>
    <rPh sb="0" eb="2">
      <t>ライゲツ</t>
    </rPh>
    <rPh sb="4" eb="5">
      <t>ニチ</t>
    </rPh>
    <phoneticPr fontId="2"/>
  </si>
  <si>
    <t>今月の末日</t>
    <rPh sb="0" eb="2">
      <t>コンゲツ</t>
    </rPh>
    <rPh sb="3" eb="5">
      <t>マツジツ</t>
    </rPh>
    <phoneticPr fontId="2"/>
  </si>
  <si>
    <t>今</t>
    <rPh sb="0" eb="1">
      <t>イマ</t>
    </rPh>
    <phoneticPr fontId="2"/>
  </si>
  <si>
    <t>簡単な例</t>
    <rPh sb="0" eb="2">
      <t>カンタン</t>
    </rPh>
    <rPh sb="3" eb="4">
      <t>レイ</t>
    </rPh>
    <phoneticPr fontId="2"/>
  </si>
  <si>
    <t>文字列から抽出して日付シリアル値に変換</t>
    <rPh sb="0" eb="3">
      <t>モジレツ</t>
    </rPh>
    <rPh sb="5" eb="7">
      <t>チュウシュツ</t>
    </rPh>
    <rPh sb="9" eb="11">
      <t>ヒヅケ</t>
    </rPh>
    <rPh sb="15" eb="16">
      <t>チ</t>
    </rPh>
    <rPh sb="17" eb="19">
      <t>ヘンカン</t>
    </rPh>
    <phoneticPr fontId="2"/>
  </si>
  <si>
    <t>今日</t>
    <rPh sb="0" eb="1">
      <t>イマ</t>
    </rPh>
    <rPh sb="1" eb="2">
      <t>ニチ</t>
    </rPh>
    <phoneticPr fontId="2"/>
  </si>
  <si>
    <t>端数の月数</t>
    <rPh sb="0" eb="2">
      <t>ハスウ</t>
    </rPh>
    <rPh sb="3" eb="5">
      <t>ツキスウ</t>
    </rPh>
    <phoneticPr fontId="2"/>
  </si>
  <si>
    <t>何年前</t>
    <rPh sb="0" eb="1">
      <t>ナン</t>
    </rPh>
    <rPh sb="1" eb="2">
      <t>ネン</t>
    </rPh>
    <rPh sb="2" eb="3">
      <t>マエ</t>
    </rPh>
    <phoneticPr fontId="2"/>
  </si>
  <si>
    <t>年未満の端数の日数</t>
    <rPh sb="0" eb="1">
      <t>ネン</t>
    </rPh>
    <rPh sb="1" eb="3">
      <t>ミマン</t>
    </rPh>
    <rPh sb="4" eb="6">
      <t>ハスウ</t>
    </rPh>
    <rPh sb="7" eb="9">
      <t>ニッスウ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</si>
</sst>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[$-411]ggge&quot;年&quot;m&quot;月&quot;d&quot;日&quot;;@"/>
    <numFmt numFmtId="180" formatCode="aaaa"/>
  </numFmts>
  <fonts count="5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7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77" fontId="0" fillId="0" borderId="6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177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177" fontId="0" fillId="0" borderId="10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177" fontId="0" fillId="0" borderId="3" xfId="0" applyNumberFormat="1" applyBorder="1">
      <alignment vertical="center"/>
    </xf>
    <xf numFmtId="0" fontId="0" fillId="0" borderId="4" xfId="0" applyBorder="1">
      <alignment vertical="center"/>
    </xf>
    <xf numFmtId="177" fontId="0" fillId="0" borderId="2" xfId="0" applyNumberFormat="1" applyBorder="1">
      <alignment vertical="center"/>
    </xf>
    <xf numFmtId="0" fontId="0" fillId="0" borderId="5" xfId="0" applyBorder="1">
      <alignment vertical="center"/>
    </xf>
    <xf numFmtId="177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8" xfId="0" applyNumberFormat="1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177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>
      <alignment vertical="center"/>
    </xf>
    <xf numFmtId="177" fontId="0" fillId="0" borderId="12" xfId="0" applyNumberFormat="1" applyBorder="1">
      <alignment vertical="center"/>
    </xf>
    <xf numFmtId="180" fontId="0" fillId="0" borderId="13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4" xfId="0" applyNumberFormat="1" applyBorder="1">
      <alignment vertical="center"/>
    </xf>
    <xf numFmtId="0" fontId="0" fillId="0" borderId="16" xfId="0" applyBorder="1">
      <alignment vertical="center"/>
    </xf>
    <xf numFmtId="177" fontId="0" fillId="0" borderId="0" xfId="0" applyNumberFormat="1">
      <alignment vertical="center"/>
    </xf>
    <xf numFmtId="177" fontId="0" fillId="0" borderId="17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8" xfId="0" applyNumberFormat="1" applyBorder="1">
      <alignment vertical="center"/>
    </xf>
    <xf numFmtId="0" fontId="0" fillId="0" borderId="1" xfId="0" applyBorder="1">
      <alignment vertical="center"/>
    </xf>
    <xf numFmtId="177" fontId="0" fillId="0" borderId="26" xfId="0" applyNumberFormat="1" applyBorder="1">
      <alignment vertical="center"/>
    </xf>
    <xf numFmtId="0" fontId="0" fillId="0" borderId="6" xfId="0" applyNumberFormat="1" applyBorder="1">
      <alignment vertical="center"/>
    </xf>
    <xf numFmtId="0" fontId="0" fillId="0" borderId="7" xfId="0" applyNumberFormat="1" applyBorder="1">
      <alignment vertical="center"/>
    </xf>
    <xf numFmtId="0" fontId="0" fillId="0" borderId="8" xfId="0" applyNumberFormat="1" applyBorder="1">
      <alignment vertical="center"/>
    </xf>
    <xf numFmtId="0" fontId="0" fillId="0" borderId="0" xfId="0" applyNumberFormat="1">
      <alignment vertical="center"/>
    </xf>
    <xf numFmtId="0" fontId="0" fillId="0" borderId="10" xfId="0" applyNumberFormat="1" applyBorder="1">
      <alignment vertical="center"/>
    </xf>
    <xf numFmtId="0" fontId="0" fillId="0" borderId="11" xfId="0" applyNumberFormat="1" applyBorder="1">
      <alignment vertical="center"/>
    </xf>
    <xf numFmtId="0" fontId="0" fillId="0" borderId="12" xfId="0" applyNumberFormat="1" applyBorder="1">
      <alignment vertical="center"/>
    </xf>
    <xf numFmtId="38" fontId="1" fillId="0" borderId="11" xfId="1" applyBorder="1">
      <alignment vertical="center"/>
    </xf>
    <xf numFmtId="38" fontId="0" fillId="0" borderId="11" xfId="0" applyNumberFormat="1" applyBorder="1">
      <alignment vertical="center"/>
    </xf>
    <xf numFmtId="0" fontId="0" fillId="0" borderId="2" xfId="0" applyNumberFormat="1" applyBorder="1">
      <alignment vertical="center"/>
    </xf>
    <xf numFmtId="0" fontId="0" fillId="0" borderId="3" xfId="0" applyNumberFormat="1" applyBorder="1">
      <alignment vertical="center"/>
    </xf>
    <xf numFmtId="0" fontId="0" fillId="0" borderId="4" xfId="0" applyNumberFormat="1" applyBorder="1">
      <alignment vertical="center"/>
    </xf>
    <xf numFmtId="14" fontId="0" fillId="0" borderId="0" xfId="0" applyNumberFormat="1">
      <alignment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177" fontId="0" fillId="0" borderId="7" xfId="0" applyNumberFormat="1" applyBorder="1">
      <alignment vertical="center"/>
    </xf>
    <xf numFmtId="177" fontId="0" fillId="0" borderId="8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1" xfId="0" applyNumberFormat="1" applyBorder="1">
      <alignment vertical="center"/>
    </xf>
    <xf numFmtId="177" fontId="0" fillId="0" borderId="18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12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4" xfId="0" applyNumberFormat="1" applyBorder="1">
      <alignment vertical="center"/>
    </xf>
    <xf numFmtId="0" fontId="0" fillId="0" borderId="11" xfId="0" applyFill="1" applyBorder="1">
      <alignment vertical="center"/>
    </xf>
    <xf numFmtId="14" fontId="0" fillId="0" borderId="11" xfId="0" applyNumberFormat="1" applyBorder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22" fontId="0" fillId="0" borderId="29" xfId="0" applyNumberFormat="1" applyBorder="1">
      <alignment vertical="center"/>
    </xf>
    <xf numFmtId="0" fontId="1" fillId="0" borderId="14" xfId="0" applyFont="1" applyBorder="1" applyAlignment="1">
      <alignment horizontal="center" vertical="center"/>
    </xf>
    <xf numFmtId="14" fontId="0" fillId="0" borderId="29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4"/>
  <sheetViews>
    <sheetView tabSelected="1" workbookViewId="0"/>
  </sheetViews>
  <sheetFormatPr defaultRowHeight="13.5" x14ac:dyDescent="0.15"/>
  <cols>
    <col min="2" max="2" width="17.75" bestFit="1" customWidth="1"/>
    <col min="3" max="3" width="16.125" bestFit="1" customWidth="1"/>
    <col min="4" max="4" width="10.5" bestFit="1" customWidth="1"/>
  </cols>
  <sheetData>
    <row r="2" spans="2:4" ht="14.25" thickBot="1" x14ac:dyDescent="0.2">
      <c r="B2" s="115" t="s">
        <v>83</v>
      </c>
    </row>
    <row r="3" spans="2:4" ht="14.25" thickBot="1" x14ac:dyDescent="0.2">
      <c r="B3" s="117" t="s">
        <v>82</v>
      </c>
      <c r="C3" s="116">
        <f ca="1">NOW()</f>
        <v>42803.591558217595</v>
      </c>
    </row>
    <row r="4" spans="2:4" x14ac:dyDescent="0.15">
      <c r="B4" s="8" t="s">
        <v>69</v>
      </c>
      <c r="C4" s="8">
        <f ca="1">YEAR(C3)</f>
        <v>2017</v>
      </c>
    </row>
    <row r="5" spans="2:4" x14ac:dyDescent="0.15">
      <c r="B5" s="14" t="s">
        <v>70</v>
      </c>
      <c r="C5" s="14">
        <f ca="1">MONTH(C3)</f>
        <v>3</v>
      </c>
    </row>
    <row r="6" spans="2:4" x14ac:dyDescent="0.15">
      <c r="B6" s="14" t="s">
        <v>71</v>
      </c>
      <c r="C6" s="14">
        <f ca="1">DAY(C3)</f>
        <v>9</v>
      </c>
    </row>
    <row r="7" spans="2:4" x14ac:dyDescent="0.15">
      <c r="B7" s="14" t="s">
        <v>72</v>
      </c>
      <c r="C7" s="14">
        <f ca="1">HOUR(C3)</f>
        <v>14</v>
      </c>
    </row>
    <row r="8" spans="2:4" x14ac:dyDescent="0.15">
      <c r="B8" s="14" t="s">
        <v>73</v>
      </c>
      <c r="C8" s="14">
        <f ca="1">MINUTE(C3)</f>
        <v>11</v>
      </c>
    </row>
    <row r="9" spans="2:4" x14ac:dyDescent="0.15">
      <c r="B9" s="14" t="s">
        <v>74</v>
      </c>
      <c r="C9" s="14">
        <f ca="1">SECOND(C3)</f>
        <v>51</v>
      </c>
    </row>
    <row r="10" spans="2:4" x14ac:dyDescent="0.15">
      <c r="B10" s="14" t="s">
        <v>75</v>
      </c>
      <c r="C10" s="14" t="str">
        <f ca="1">CHOOSE(WEEKDAY(C3),"日曜","月曜","火曜","水曜","木曜","金曜","土曜")</f>
        <v>木曜</v>
      </c>
      <c r="D10" s="14" t="str">
        <f ca="1">TEXT(C3,"aaa曜")</f>
        <v>木曜</v>
      </c>
    </row>
    <row r="12" spans="2:4" x14ac:dyDescent="0.15">
      <c r="B12" s="115" t="s">
        <v>84</v>
      </c>
    </row>
    <row r="13" spans="2:4" x14ac:dyDescent="0.15">
      <c r="B13" s="14" t="s">
        <v>76</v>
      </c>
      <c r="C13" s="15">
        <f>DATEVALUE(MID(B13,5,20))</f>
        <v>32875</v>
      </c>
    </row>
    <row r="18" spans="2:4" ht="14.25" thickBot="1" x14ac:dyDescent="0.2"/>
    <row r="19" spans="2:4" ht="14.25" thickBot="1" x14ac:dyDescent="0.2">
      <c r="B19" s="117" t="s">
        <v>85</v>
      </c>
      <c r="C19" s="118">
        <f ca="1">TODAY()</f>
        <v>42803</v>
      </c>
    </row>
    <row r="20" spans="2:4" x14ac:dyDescent="0.15">
      <c r="B20" s="14" t="s">
        <v>77</v>
      </c>
      <c r="C20" s="113">
        <f ca="1">C19+3</f>
        <v>42806</v>
      </c>
    </row>
    <row r="21" spans="2:4" x14ac:dyDescent="0.15">
      <c r="B21" s="14" t="s">
        <v>78</v>
      </c>
      <c r="C21" s="113">
        <f ca="1">DATE(YEAR(C19)+1,MONTH(C19),DAY(C19))</f>
        <v>43168</v>
      </c>
    </row>
    <row r="22" spans="2:4" x14ac:dyDescent="0.15">
      <c r="B22" s="14" t="s">
        <v>79</v>
      </c>
      <c r="C22" s="113">
        <f ca="1">DATE(YEAR(C19),MONTH(C19)+8,DAY(C19))</f>
        <v>43048</v>
      </c>
    </row>
    <row r="23" spans="2:4" x14ac:dyDescent="0.15">
      <c r="B23" s="112" t="s">
        <v>80</v>
      </c>
      <c r="C23" s="113">
        <f ca="1">DATE(YEAR(C19),MONTH(C19)+1,1)</f>
        <v>42826</v>
      </c>
    </row>
    <row r="24" spans="2:4" x14ac:dyDescent="0.15">
      <c r="B24" s="112" t="s">
        <v>81</v>
      </c>
      <c r="C24" s="113">
        <f ca="1">DATE(YEAR(C19),MONTH(C19)+1,1)-1</f>
        <v>42825</v>
      </c>
      <c r="D24" s="71">
        <f ca="1">DATE(YEAR(C19),MONTH(C19)+1,0)</f>
        <v>42825</v>
      </c>
    </row>
    <row r="30" spans="2:4" ht="14.25" thickBot="1" x14ac:dyDescent="0.2"/>
    <row r="31" spans="2:4" ht="14.25" thickBot="1" x14ac:dyDescent="0.2">
      <c r="B31" s="117" t="s">
        <v>85</v>
      </c>
      <c r="C31" s="118">
        <f ca="1">TODAY()</f>
        <v>42803</v>
      </c>
    </row>
    <row r="32" spans="2:4" x14ac:dyDescent="0.15">
      <c r="B32" s="113">
        <v>39452</v>
      </c>
      <c r="C32" s="14">
        <f ca="1">DATEDIF(B32,C31,"Y")</f>
        <v>9</v>
      </c>
      <c r="D32" s="114" t="s">
        <v>87</v>
      </c>
    </row>
    <row r="33" spans="2:4" x14ac:dyDescent="0.15">
      <c r="B33" s="113">
        <v>39452</v>
      </c>
      <c r="C33" s="14">
        <f ca="1">DATEDIF(B33,C31,"ym")</f>
        <v>2</v>
      </c>
      <c r="D33" s="114" t="s">
        <v>86</v>
      </c>
    </row>
    <row r="34" spans="2:4" x14ac:dyDescent="0.15">
      <c r="B34" s="113">
        <v>39452</v>
      </c>
      <c r="C34" s="14">
        <f ca="1">DATEDIF(B34,C31,"yD")</f>
        <v>64</v>
      </c>
      <c r="D34" s="114" t="s">
        <v>88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9"/>
  <sheetViews>
    <sheetView workbookViewId="0"/>
  </sheetViews>
  <sheetFormatPr defaultRowHeight="13.5" x14ac:dyDescent="0.15"/>
  <cols>
    <col min="1" max="1" width="2.375" customWidth="1"/>
    <col min="2" max="2" width="6.625" bestFit="1" customWidth="1"/>
    <col min="3" max="3" width="5.25" bestFit="1" customWidth="1"/>
    <col min="4" max="4" width="17.625" bestFit="1" customWidth="1"/>
    <col min="5" max="5" width="18" customWidth="1"/>
    <col min="6" max="6" width="9.375" customWidth="1"/>
    <col min="7" max="7" width="16.875" customWidth="1"/>
    <col min="8" max="8" width="9.375" customWidth="1"/>
    <col min="9" max="9" width="5.875" customWidth="1"/>
    <col min="10" max="11" width="5.125" customWidth="1"/>
  </cols>
  <sheetData>
    <row r="2" spans="2:14" x14ac:dyDescent="0.15">
      <c r="B2" t="s">
        <v>5</v>
      </c>
      <c r="G2" t="s">
        <v>6</v>
      </c>
    </row>
    <row r="3" spans="2:14" ht="14.25" thickBot="1" x14ac:dyDescent="0.2">
      <c r="G3" s="1" t="s">
        <v>7</v>
      </c>
    </row>
    <row r="4" spans="2:14" ht="13.5" customHeight="1" x14ac:dyDescent="0.15">
      <c r="B4" s="72" t="s">
        <v>8</v>
      </c>
      <c r="C4" s="74" t="s">
        <v>9</v>
      </c>
      <c r="D4" s="74"/>
      <c r="E4" s="75"/>
      <c r="G4" s="72" t="s">
        <v>10</v>
      </c>
      <c r="H4" s="80" t="s">
        <v>11</v>
      </c>
      <c r="I4" s="82" t="s">
        <v>12</v>
      </c>
      <c r="J4" s="84" t="s">
        <v>13</v>
      </c>
      <c r="K4" s="86" t="s">
        <v>14</v>
      </c>
    </row>
    <row r="5" spans="2:14" ht="14.25" thickBot="1" x14ac:dyDescent="0.2">
      <c r="B5" s="73"/>
      <c r="C5" s="4" t="s">
        <v>15</v>
      </c>
      <c r="D5" s="4" t="s">
        <v>16</v>
      </c>
      <c r="E5" s="5" t="s">
        <v>17</v>
      </c>
      <c r="G5" s="73"/>
      <c r="H5" s="81"/>
      <c r="I5" s="83"/>
      <c r="J5" s="85"/>
      <c r="K5" s="87"/>
    </row>
    <row r="6" spans="2:14" x14ac:dyDescent="0.15">
      <c r="B6" s="7" t="s">
        <v>18</v>
      </c>
      <c r="C6" s="8">
        <v>7</v>
      </c>
      <c r="D6" s="9">
        <v>39011</v>
      </c>
      <c r="E6" s="10"/>
      <c r="G6" s="11">
        <v>38898</v>
      </c>
      <c r="H6" s="12" t="s">
        <v>19</v>
      </c>
      <c r="I6" s="7">
        <v>2006</v>
      </c>
      <c r="J6" s="8">
        <v>6</v>
      </c>
      <c r="K6" s="10">
        <v>30</v>
      </c>
    </row>
    <row r="7" spans="2:14" x14ac:dyDescent="0.15">
      <c r="B7" s="13" t="s">
        <v>20</v>
      </c>
      <c r="C7" s="14">
        <v>3</v>
      </c>
      <c r="D7" s="15">
        <v>38852</v>
      </c>
      <c r="E7" s="16"/>
      <c r="G7" s="17">
        <v>23512</v>
      </c>
      <c r="H7" s="18"/>
      <c r="I7" s="13"/>
      <c r="J7" s="14"/>
      <c r="K7" s="16"/>
    </row>
    <row r="8" spans="2:14" x14ac:dyDescent="0.15">
      <c r="B8" s="13" t="s">
        <v>21</v>
      </c>
      <c r="C8" s="14">
        <v>1</v>
      </c>
      <c r="D8" s="15">
        <v>38899</v>
      </c>
      <c r="E8" s="16"/>
      <c r="G8" s="17">
        <v>27576</v>
      </c>
      <c r="H8" s="18"/>
      <c r="I8" s="13"/>
      <c r="J8" s="14"/>
      <c r="K8" s="16"/>
    </row>
    <row r="9" spans="2:14" x14ac:dyDescent="0.15">
      <c r="B9" s="13" t="s">
        <v>22</v>
      </c>
      <c r="C9" s="14">
        <v>5</v>
      </c>
      <c r="D9" s="15">
        <v>38961</v>
      </c>
      <c r="E9" s="16"/>
      <c r="G9" s="17">
        <v>9376</v>
      </c>
      <c r="H9" s="18"/>
      <c r="I9" s="13"/>
      <c r="J9" s="14"/>
      <c r="K9" s="16"/>
    </row>
    <row r="10" spans="2:14" x14ac:dyDescent="0.15">
      <c r="B10" s="13" t="s">
        <v>23</v>
      </c>
      <c r="C10" s="14">
        <v>30</v>
      </c>
      <c r="D10" s="15">
        <v>38960</v>
      </c>
      <c r="E10" s="16"/>
      <c r="G10" s="17">
        <v>36038</v>
      </c>
      <c r="H10" s="18"/>
      <c r="I10" s="13"/>
      <c r="J10" s="14"/>
      <c r="K10" s="16"/>
    </row>
    <row r="11" spans="2:14" ht="14.25" thickBot="1" x14ac:dyDescent="0.2">
      <c r="B11" s="19" t="s">
        <v>24</v>
      </c>
      <c r="C11" s="20">
        <v>15</v>
      </c>
      <c r="D11" s="21">
        <v>38718</v>
      </c>
      <c r="E11" s="22"/>
      <c r="G11" s="23">
        <v>367</v>
      </c>
      <c r="H11" s="24"/>
      <c r="I11" s="19"/>
      <c r="J11" s="20"/>
      <c r="K11" s="22"/>
    </row>
    <row r="12" spans="2:14" x14ac:dyDescent="0.15">
      <c r="G12" s="25"/>
      <c r="H12" s="26"/>
      <c r="I12" s="26"/>
      <c r="J12" s="26"/>
      <c r="K12" s="26"/>
    </row>
    <row r="14" spans="2:14" x14ac:dyDescent="0.15">
      <c r="B14" t="s">
        <v>25</v>
      </c>
      <c r="G14" t="s">
        <v>26</v>
      </c>
    </row>
    <row r="15" spans="2:14" ht="14.25" thickBot="1" x14ac:dyDescent="0.2"/>
    <row r="16" spans="2:14" ht="14.25" thickBot="1" x14ac:dyDescent="0.2">
      <c r="B16" s="72" t="s">
        <v>27</v>
      </c>
      <c r="C16" s="74" t="s">
        <v>28</v>
      </c>
      <c r="D16" s="74"/>
      <c r="E16" s="75"/>
      <c r="G16" s="27" t="s">
        <v>29</v>
      </c>
      <c r="H16" s="28" t="s">
        <v>15</v>
      </c>
      <c r="I16" s="76" t="s">
        <v>30</v>
      </c>
      <c r="J16" s="76"/>
      <c r="K16" s="77"/>
      <c r="M16" s="29"/>
      <c r="N16" s="29"/>
    </row>
    <row r="17" spans="2:13" ht="14.25" thickBot="1" x14ac:dyDescent="0.2">
      <c r="B17" s="73"/>
      <c r="C17" s="4" t="s">
        <v>31</v>
      </c>
      <c r="D17" s="4" t="s">
        <v>16</v>
      </c>
      <c r="E17" s="5" t="s">
        <v>32</v>
      </c>
      <c r="G17" s="11">
        <v>38852</v>
      </c>
      <c r="H17" s="30" t="s">
        <v>33</v>
      </c>
      <c r="I17" s="94">
        <f>G17+5</f>
        <v>38857</v>
      </c>
      <c r="J17" s="94"/>
      <c r="K17" s="95"/>
      <c r="M17" s="32"/>
    </row>
    <row r="18" spans="2:13" x14ac:dyDescent="0.15">
      <c r="B18" s="7" t="s">
        <v>34</v>
      </c>
      <c r="C18" s="8">
        <v>36</v>
      </c>
      <c r="D18" s="9">
        <v>39011</v>
      </c>
      <c r="E18" s="10"/>
      <c r="G18" s="17">
        <v>39011</v>
      </c>
      <c r="H18" s="33" t="s">
        <v>35</v>
      </c>
      <c r="I18" s="96"/>
      <c r="J18" s="96"/>
      <c r="K18" s="97"/>
    </row>
    <row r="19" spans="2:13" x14ac:dyDescent="0.15">
      <c r="B19" s="13" t="s">
        <v>36</v>
      </c>
      <c r="C19" s="14">
        <v>60</v>
      </c>
      <c r="D19" s="15">
        <v>38852</v>
      </c>
      <c r="E19" s="16"/>
      <c r="G19" s="17">
        <v>38852</v>
      </c>
      <c r="H19" s="33" t="s">
        <v>37</v>
      </c>
      <c r="I19" s="96"/>
      <c r="J19" s="96"/>
      <c r="K19" s="97"/>
    </row>
    <row r="20" spans="2:13" x14ac:dyDescent="0.15">
      <c r="B20" s="13" t="s">
        <v>38</v>
      </c>
      <c r="C20" s="14">
        <v>6</v>
      </c>
      <c r="D20" s="15">
        <v>38899</v>
      </c>
      <c r="E20" s="16"/>
      <c r="G20" s="17">
        <v>38899</v>
      </c>
      <c r="H20" s="33" t="s">
        <v>39</v>
      </c>
      <c r="I20" s="96"/>
      <c r="J20" s="96"/>
      <c r="K20" s="97"/>
    </row>
    <row r="21" spans="2:13" x14ac:dyDescent="0.15">
      <c r="B21" s="13" t="s">
        <v>40</v>
      </c>
      <c r="C21" s="14">
        <v>120</v>
      </c>
      <c r="D21" s="15">
        <v>38961</v>
      </c>
      <c r="E21" s="16"/>
      <c r="G21" s="17">
        <v>38961</v>
      </c>
      <c r="H21" s="33" t="s">
        <v>41</v>
      </c>
      <c r="I21" s="96"/>
      <c r="J21" s="96"/>
      <c r="K21" s="97"/>
    </row>
    <row r="22" spans="2:13" x14ac:dyDescent="0.15">
      <c r="B22" s="13" t="s">
        <v>42</v>
      </c>
      <c r="C22" s="14">
        <v>12</v>
      </c>
      <c r="D22" s="15">
        <v>38960</v>
      </c>
      <c r="E22" s="16"/>
      <c r="G22" s="17">
        <v>38960</v>
      </c>
      <c r="H22" s="33" t="s">
        <v>43</v>
      </c>
      <c r="I22" s="96"/>
      <c r="J22" s="96"/>
      <c r="K22" s="97"/>
    </row>
    <row r="23" spans="2:13" ht="14.25" thickBot="1" x14ac:dyDescent="0.2">
      <c r="B23" s="19" t="s">
        <v>44</v>
      </c>
      <c r="C23" s="20">
        <v>12</v>
      </c>
      <c r="D23" s="21">
        <v>38718</v>
      </c>
      <c r="E23" s="22"/>
      <c r="G23" s="23">
        <v>38718</v>
      </c>
      <c r="H23" s="4" t="s">
        <v>45</v>
      </c>
      <c r="I23" s="92"/>
      <c r="J23" s="92"/>
      <c r="K23" s="93"/>
    </row>
    <row r="26" spans="2:13" x14ac:dyDescent="0.15">
      <c r="B26" t="s">
        <v>46</v>
      </c>
      <c r="F26" s="32" t="s">
        <v>47</v>
      </c>
      <c r="G26" t="s">
        <v>48</v>
      </c>
    </row>
    <row r="27" spans="2:13" ht="14.25" thickBot="1" x14ac:dyDescent="0.2">
      <c r="G27" s="1" t="s">
        <v>49</v>
      </c>
    </row>
    <row r="28" spans="2:13" ht="14.25" thickBot="1" x14ac:dyDescent="0.2">
      <c r="B28" s="72" t="s">
        <v>27</v>
      </c>
      <c r="C28" s="74" t="s">
        <v>28</v>
      </c>
      <c r="D28" s="74"/>
      <c r="E28" s="75"/>
      <c r="G28" s="27" t="s">
        <v>50</v>
      </c>
      <c r="H28" s="28" t="s">
        <v>29</v>
      </c>
      <c r="I28" s="76" t="s">
        <v>51</v>
      </c>
      <c r="J28" s="76"/>
      <c r="K28" s="77"/>
    </row>
    <row r="29" spans="2:13" ht="14.25" thickBot="1" x14ac:dyDescent="0.2">
      <c r="B29" s="73"/>
      <c r="C29" s="4" t="s">
        <v>52</v>
      </c>
      <c r="D29" s="4" t="s">
        <v>16</v>
      </c>
      <c r="E29" s="5" t="s">
        <v>32</v>
      </c>
      <c r="G29" s="34">
        <v>39297</v>
      </c>
      <c r="H29" s="30">
        <v>5</v>
      </c>
      <c r="I29" s="78"/>
      <c r="J29" s="78"/>
      <c r="K29" s="79"/>
    </row>
    <row r="30" spans="2:13" x14ac:dyDescent="0.15">
      <c r="B30" s="7" t="s">
        <v>34</v>
      </c>
      <c r="C30" s="8">
        <v>1</v>
      </c>
      <c r="D30" s="9">
        <v>39011</v>
      </c>
      <c r="E30" s="10"/>
      <c r="G30" s="36">
        <v>38732</v>
      </c>
      <c r="H30" s="33">
        <v>15</v>
      </c>
      <c r="I30" s="88"/>
      <c r="J30" s="88"/>
      <c r="K30" s="89"/>
    </row>
    <row r="31" spans="2:13" x14ac:dyDescent="0.15">
      <c r="B31" s="13" t="s">
        <v>36</v>
      </c>
      <c r="C31" s="14">
        <v>2</v>
      </c>
      <c r="D31" s="15">
        <v>38852</v>
      </c>
      <c r="E31" s="16"/>
      <c r="G31" s="36">
        <v>38751</v>
      </c>
      <c r="H31" s="33">
        <v>10</v>
      </c>
      <c r="I31" s="88"/>
      <c r="J31" s="88"/>
      <c r="K31" s="89"/>
    </row>
    <row r="32" spans="2:13" x14ac:dyDescent="0.15">
      <c r="B32" s="13" t="s">
        <v>38</v>
      </c>
      <c r="C32" s="14">
        <v>3</v>
      </c>
      <c r="D32" s="15">
        <v>38899</v>
      </c>
      <c r="E32" s="16"/>
      <c r="G32" s="36">
        <v>38831</v>
      </c>
      <c r="H32" s="33">
        <v>20</v>
      </c>
      <c r="I32" s="88"/>
      <c r="J32" s="88"/>
      <c r="K32" s="89"/>
    </row>
    <row r="33" spans="2:11" x14ac:dyDescent="0.15">
      <c r="B33" s="13" t="s">
        <v>40</v>
      </c>
      <c r="C33" s="14">
        <v>5</v>
      </c>
      <c r="D33" s="15">
        <v>38961</v>
      </c>
      <c r="E33" s="16"/>
      <c r="G33" s="36">
        <v>38837</v>
      </c>
      <c r="H33" s="33">
        <v>25</v>
      </c>
      <c r="I33" s="88"/>
      <c r="J33" s="88"/>
      <c r="K33" s="89"/>
    </row>
    <row r="34" spans="2:11" x14ac:dyDescent="0.15">
      <c r="B34" s="13" t="s">
        <v>42</v>
      </c>
      <c r="C34" s="14">
        <v>10</v>
      </c>
      <c r="D34" s="15">
        <v>38960</v>
      </c>
      <c r="E34" s="16"/>
      <c r="G34" s="36">
        <v>39000</v>
      </c>
      <c r="H34" s="33">
        <v>1</v>
      </c>
      <c r="I34" s="88"/>
      <c r="J34" s="88"/>
      <c r="K34" s="89"/>
    </row>
    <row r="35" spans="2:11" ht="14.25" thickBot="1" x14ac:dyDescent="0.2">
      <c r="B35" s="19" t="s">
        <v>44</v>
      </c>
      <c r="C35" s="20">
        <v>12</v>
      </c>
      <c r="D35" s="21">
        <v>38718</v>
      </c>
      <c r="E35" s="22"/>
      <c r="G35" s="37">
        <v>39075</v>
      </c>
      <c r="H35" s="4">
        <v>1</v>
      </c>
      <c r="I35" s="90"/>
      <c r="J35" s="90"/>
      <c r="K35" s="91"/>
    </row>
    <row r="38" spans="2:11" x14ac:dyDescent="0.15">
      <c r="F38" s="32" t="s">
        <v>53</v>
      </c>
      <c r="G38" t="s">
        <v>54</v>
      </c>
    </row>
    <row r="39" spans="2:11" ht="14.25" thickBot="1" x14ac:dyDescent="0.2">
      <c r="G39" s="1" t="s">
        <v>7</v>
      </c>
    </row>
    <row r="40" spans="2:11" x14ac:dyDescent="0.15">
      <c r="C40" s="26"/>
      <c r="G40" s="72" t="s">
        <v>10</v>
      </c>
      <c r="H40" s="80" t="s">
        <v>11</v>
      </c>
      <c r="I40" s="72" t="s">
        <v>55</v>
      </c>
      <c r="J40" s="74"/>
      <c r="K40" s="75"/>
    </row>
    <row r="41" spans="2:11" ht="14.25" thickBot="1" x14ac:dyDescent="0.2">
      <c r="C41" s="26"/>
      <c r="G41" s="73"/>
      <c r="H41" s="81"/>
      <c r="I41" s="3" t="s">
        <v>56</v>
      </c>
      <c r="J41" s="4" t="s">
        <v>13</v>
      </c>
      <c r="K41" s="5" t="s">
        <v>14</v>
      </c>
    </row>
    <row r="42" spans="2:11" x14ac:dyDescent="0.15">
      <c r="C42" s="29"/>
      <c r="G42" s="11">
        <v>38898</v>
      </c>
      <c r="H42" s="12" t="s">
        <v>19</v>
      </c>
      <c r="I42" s="7">
        <v>1</v>
      </c>
      <c r="J42" s="8">
        <v>2</v>
      </c>
      <c r="K42" s="10">
        <v>3</v>
      </c>
    </row>
    <row r="43" spans="2:11" x14ac:dyDescent="0.15">
      <c r="C43" s="29"/>
      <c r="G43" s="17">
        <v>23512</v>
      </c>
      <c r="H43" s="18"/>
      <c r="I43" s="13"/>
      <c r="J43" s="14"/>
      <c r="K43" s="16"/>
    </row>
    <row r="44" spans="2:11" x14ac:dyDescent="0.15">
      <c r="C44" s="29"/>
      <c r="G44" s="17">
        <v>27576</v>
      </c>
      <c r="H44" s="18"/>
      <c r="I44" s="13"/>
      <c r="J44" s="14"/>
      <c r="K44" s="16"/>
    </row>
    <row r="45" spans="2:11" x14ac:dyDescent="0.15">
      <c r="C45" s="29"/>
      <c r="G45" s="17">
        <v>9376</v>
      </c>
      <c r="H45" s="18"/>
      <c r="I45" s="13"/>
      <c r="J45" s="14"/>
      <c r="K45" s="16"/>
    </row>
    <row r="46" spans="2:11" x14ac:dyDescent="0.15">
      <c r="C46" s="29"/>
      <c r="G46" s="17">
        <v>36038</v>
      </c>
      <c r="H46" s="18"/>
      <c r="I46" s="13"/>
      <c r="J46" s="14"/>
      <c r="K46" s="16"/>
    </row>
    <row r="47" spans="2:11" ht="14.25" thickBot="1" x14ac:dyDescent="0.2">
      <c r="C47" s="29"/>
      <c r="G47" s="23">
        <v>367</v>
      </c>
      <c r="H47" s="24"/>
      <c r="I47" s="19"/>
      <c r="J47" s="20"/>
      <c r="K47" s="22"/>
    </row>
    <row r="48" spans="2:11" x14ac:dyDescent="0.15">
      <c r="C48" s="29"/>
    </row>
    <row r="49" spans="3:3" x14ac:dyDescent="0.15">
      <c r="C49" s="29"/>
    </row>
  </sheetData>
  <mergeCells count="30">
    <mergeCell ref="I22:K22"/>
    <mergeCell ref="I16:K16"/>
    <mergeCell ref="I17:K17"/>
    <mergeCell ref="I18:K18"/>
    <mergeCell ref="I19:K19"/>
    <mergeCell ref="I20:K20"/>
    <mergeCell ref="I21:K21"/>
    <mergeCell ref="I35:K35"/>
    <mergeCell ref="I30:K30"/>
    <mergeCell ref="I31:K31"/>
    <mergeCell ref="I32:K32"/>
    <mergeCell ref="I33:K33"/>
    <mergeCell ref="I23:K23"/>
    <mergeCell ref="I28:K28"/>
    <mergeCell ref="I29:K29"/>
    <mergeCell ref="H4:H5"/>
    <mergeCell ref="G40:G41"/>
    <mergeCell ref="H40:H41"/>
    <mergeCell ref="I40:K40"/>
    <mergeCell ref="I4:I5"/>
    <mergeCell ref="J4:J5"/>
    <mergeCell ref="K4:K5"/>
    <mergeCell ref="I34:K34"/>
    <mergeCell ref="B28:B29"/>
    <mergeCell ref="C28:E28"/>
    <mergeCell ref="G4:G5"/>
    <mergeCell ref="B4:B5"/>
    <mergeCell ref="C4:E4"/>
    <mergeCell ref="B16:B17"/>
    <mergeCell ref="C16:E16"/>
  </mergeCells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9"/>
  <sheetViews>
    <sheetView workbookViewId="0"/>
  </sheetViews>
  <sheetFormatPr defaultRowHeight="13.5" x14ac:dyDescent="0.15"/>
  <cols>
    <col min="1" max="1" width="2.375" customWidth="1"/>
    <col min="2" max="2" width="6.625" bestFit="1" customWidth="1"/>
    <col min="3" max="3" width="5.25" bestFit="1" customWidth="1"/>
    <col min="4" max="4" width="17.625" bestFit="1" customWidth="1"/>
    <col min="5" max="5" width="18" customWidth="1"/>
    <col min="6" max="6" width="14.5" customWidth="1"/>
    <col min="7" max="7" width="16.875" customWidth="1"/>
    <col min="8" max="8" width="9.375" customWidth="1"/>
    <col min="9" max="9" width="5.875" customWidth="1"/>
    <col min="10" max="11" width="5.125" customWidth="1"/>
    <col min="13" max="13" width="13" customWidth="1"/>
    <col min="14" max="14" width="8.625" customWidth="1"/>
  </cols>
  <sheetData>
    <row r="2" spans="2:14" x14ac:dyDescent="0.15">
      <c r="B2" t="s">
        <v>5</v>
      </c>
      <c r="G2" t="s">
        <v>6</v>
      </c>
    </row>
    <row r="3" spans="2:14" ht="14.25" thickBot="1" x14ac:dyDescent="0.2">
      <c r="G3" s="1" t="s">
        <v>7</v>
      </c>
    </row>
    <row r="4" spans="2:14" ht="13.5" customHeight="1" thickBot="1" x14ac:dyDescent="0.2">
      <c r="B4" s="72" t="s">
        <v>8</v>
      </c>
      <c r="C4" s="74" t="s">
        <v>9</v>
      </c>
      <c r="D4" s="74"/>
      <c r="E4" s="75"/>
      <c r="G4" s="72" t="s">
        <v>10</v>
      </c>
      <c r="H4" s="80" t="s">
        <v>11</v>
      </c>
      <c r="I4" s="82" t="s">
        <v>12</v>
      </c>
      <c r="J4" s="74" t="s">
        <v>13</v>
      </c>
      <c r="K4" s="75" t="s">
        <v>14</v>
      </c>
      <c r="N4" s="39" t="s">
        <v>57</v>
      </c>
    </row>
    <row r="5" spans="2:14" ht="14.25" thickBot="1" x14ac:dyDescent="0.2">
      <c r="B5" s="73"/>
      <c r="C5" s="4" t="s">
        <v>15</v>
      </c>
      <c r="D5" s="4" t="s">
        <v>16</v>
      </c>
      <c r="E5" s="5" t="s">
        <v>17</v>
      </c>
      <c r="G5" s="73"/>
      <c r="H5" s="81"/>
      <c r="I5" s="83"/>
      <c r="J5" s="100"/>
      <c r="K5" s="98"/>
      <c r="N5" s="40" t="s">
        <v>0</v>
      </c>
    </row>
    <row r="6" spans="2:14" x14ac:dyDescent="0.15">
      <c r="B6" s="7" t="s">
        <v>18</v>
      </c>
      <c r="C6" s="8">
        <v>7</v>
      </c>
      <c r="D6" s="9">
        <v>39011</v>
      </c>
      <c r="E6" s="31">
        <f t="shared" ref="E6:E11" si="0">D6+C6-1</f>
        <v>39017</v>
      </c>
      <c r="G6" s="41">
        <v>23512</v>
      </c>
      <c r="H6" s="42" t="str">
        <f>TEXT(WEEKDAY(G6),"aaaa")</f>
        <v>金曜日</v>
      </c>
      <c r="I6" s="43">
        <f>YEAR(G6)</f>
        <v>1964</v>
      </c>
      <c r="J6" s="33">
        <f>MONTH(G6)</f>
        <v>5</v>
      </c>
      <c r="K6" s="44">
        <f>DAY(G6)</f>
        <v>15</v>
      </c>
      <c r="L6" t="s">
        <v>58</v>
      </c>
      <c r="N6" s="45" t="s">
        <v>59</v>
      </c>
    </row>
    <row r="7" spans="2:14" x14ac:dyDescent="0.15">
      <c r="B7" s="13" t="s">
        <v>20</v>
      </c>
      <c r="C7" s="14">
        <v>3</v>
      </c>
      <c r="D7" s="15">
        <v>38852</v>
      </c>
      <c r="E7" s="46">
        <f t="shared" si="0"/>
        <v>38854</v>
      </c>
      <c r="G7" s="41">
        <v>36038</v>
      </c>
      <c r="H7" s="47">
        <f>WEEKDAY(G7)</f>
        <v>2</v>
      </c>
      <c r="I7" s="43">
        <f>YEAR(G7)</f>
        <v>1998</v>
      </c>
      <c r="J7" s="33">
        <f>MONTH(G7)</f>
        <v>8</v>
      </c>
      <c r="K7" s="44">
        <f>DAY(G7)</f>
        <v>31</v>
      </c>
      <c r="L7" t="s">
        <v>60</v>
      </c>
      <c r="N7" s="45" t="s">
        <v>61</v>
      </c>
    </row>
    <row r="8" spans="2:14" x14ac:dyDescent="0.15">
      <c r="B8" s="13" t="s">
        <v>21</v>
      </c>
      <c r="C8" s="14">
        <v>1</v>
      </c>
      <c r="D8" s="15">
        <v>38899</v>
      </c>
      <c r="E8" s="46">
        <f t="shared" si="0"/>
        <v>38899</v>
      </c>
      <c r="G8" s="41">
        <v>27576</v>
      </c>
      <c r="H8" s="42" t="str">
        <f>CHOOSE(WEEKDAY(G8),"日曜日","月曜日","火曜日","水曜日","木曜日","金曜日","土曜日")</f>
        <v>火曜日</v>
      </c>
      <c r="I8" s="43">
        <f>YEAR(G8)</f>
        <v>1975</v>
      </c>
      <c r="J8" s="33">
        <f>MONTH(G8)</f>
        <v>7</v>
      </c>
      <c r="K8" s="44">
        <f>DAY(G8)</f>
        <v>1</v>
      </c>
      <c r="L8" t="s">
        <v>62</v>
      </c>
      <c r="N8" s="45" t="s">
        <v>1</v>
      </c>
    </row>
    <row r="9" spans="2:14" x14ac:dyDescent="0.15">
      <c r="B9" s="13" t="s">
        <v>22</v>
      </c>
      <c r="C9" s="14">
        <v>5</v>
      </c>
      <c r="D9" s="15">
        <v>38961</v>
      </c>
      <c r="E9" s="46">
        <f t="shared" si="0"/>
        <v>38965</v>
      </c>
      <c r="G9" s="48">
        <v>38898</v>
      </c>
      <c r="H9" s="12" t="str">
        <f>INDEX($N$5:$N$11,WEEKDAY(G9,1))</f>
        <v>金曜日</v>
      </c>
      <c r="I9" s="49">
        <f>YEAR(G9)</f>
        <v>2006</v>
      </c>
      <c r="J9" s="30">
        <f>MONTH(G9)</f>
        <v>6</v>
      </c>
      <c r="K9" s="35">
        <f>DAY(G9)</f>
        <v>30</v>
      </c>
      <c r="L9" t="s">
        <v>62</v>
      </c>
      <c r="N9" s="45" t="s">
        <v>2</v>
      </c>
    </row>
    <row r="10" spans="2:14" ht="14.25" thickBot="1" x14ac:dyDescent="0.2">
      <c r="B10" s="13" t="s">
        <v>23</v>
      </c>
      <c r="C10" s="14">
        <v>30</v>
      </c>
      <c r="D10" s="15">
        <v>38960</v>
      </c>
      <c r="E10" s="46">
        <f t="shared" si="0"/>
        <v>38989</v>
      </c>
      <c r="G10" s="50">
        <v>367</v>
      </c>
      <c r="H10" s="6" t="str">
        <f>IF(WEEKDAY(G10,1)=1,"日曜日",IF(WEEKDAY(G10,1)=2,"月曜日",IF(WEEKDAY(G10,1)=3,"火曜日",IF(WEEKDAY(G10,1)=4,"水曜日",IF(WEEKDAY(G10,1)=5,"木曜日",IF(WEEKDAY(G10,1)=6,"金曜日","土曜日"))))))</f>
        <v>火曜日</v>
      </c>
      <c r="I10" s="3">
        <f>YEAR(G10)</f>
        <v>1901</v>
      </c>
      <c r="J10" s="4">
        <f>MONTH(G10)</f>
        <v>1</v>
      </c>
      <c r="K10" s="5">
        <f>DAY(G10)</f>
        <v>1</v>
      </c>
      <c r="L10" t="s">
        <v>63</v>
      </c>
      <c r="N10" s="45" t="s">
        <v>3</v>
      </c>
    </row>
    <row r="11" spans="2:14" ht="14.25" thickBot="1" x14ac:dyDescent="0.2">
      <c r="B11" s="19" t="s">
        <v>24</v>
      </c>
      <c r="C11" s="20">
        <v>15</v>
      </c>
      <c r="D11" s="21">
        <v>38718</v>
      </c>
      <c r="E11" s="51">
        <f t="shared" si="0"/>
        <v>38732</v>
      </c>
      <c r="N11" s="52" t="s">
        <v>4</v>
      </c>
    </row>
    <row r="13" spans="2:14" x14ac:dyDescent="0.15">
      <c r="E13" s="53"/>
    </row>
    <row r="14" spans="2:14" x14ac:dyDescent="0.15">
      <c r="B14" t="s">
        <v>25</v>
      </c>
      <c r="G14" t="s">
        <v>26</v>
      </c>
    </row>
    <row r="15" spans="2:14" ht="14.25" thickBot="1" x14ac:dyDescent="0.2"/>
    <row r="16" spans="2:14" ht="14.25" thickBot="1" x14ac:dyDescent="0.2">
      <c r="B16" s="72" t="s">
        <v>27</v>
      </c>
      <c r="C16" s="74" t="s">
        <v>28</v>
      </c>
      <c r="D16" s="74"/>
      <c r="E16" s="75"/>
      <c r="G16" s="27" t="s">
        <v>29</v>
      </c>
      <c r="H16" s="28" t="s">
        <v>15</v>
      </c>
      <c r="I16" s="76" t="s">
        <v>30</v>
      </c>
      <c r="J16" s="76"/>
      <c r="K16" s="77"/>
      <c r="L16" s="29"/>
      <c r="M16" s="105"/>
    </row>
    <row r="17" spans="2:13" ht="14.25" thickBot="1" x14ac:dyDescent="0.2">
      <c r="B17" s="73"/>
      <c r="C17" s="4" t="s">
        <v>31</v>
      </c>
      <c r="D17" s="4" t="s">
        <v>16</v>
      </c>
      <c r="E17" s="5" t="s">
        <v>32</v>
      </c>
      <c r="G17" s="54">
        <v>38852</v>
      </c>
      <c r="H17" s="2" t="s">
        <v>33</v>
      </c>
      <c r="I17" s="106">
        <f>G17+5</f>
        <v>38857</v>
      </c>
      <c r="J17" s="106"/>
      <c r="K17" s="107"/>
      <c r="M17" s="105"/>
    </row>
    <row r="18" spans="2:13" x14ac:dyDescent="0.15">
      <c r="B18" s="38" t="s">
        <v>34</v>
      </c>
      <c r="C18" s="57">
        <v>36</v>
      </c>
      <c r="D18" s="55">
        <v>39011</v>
      </c>
      <c r="E18" s="56">
        <f>DATE(YEAR(D18),MONTH(D18)+C18,DAY(D18)-1)</f>
        <v>40106</v>
      </c>
      <c r="F18" t="s">
        <v>64</v>
      </c>
      <c r="G18" s="17">
        <v>39011</v>
      </c>
      <c r="H18" s="33" t="s">
        <v>35</v>
      </c>
      <c r="I18" s="94">
        <f>G18-6</f>
        <v>39005</v>
      </c>
      <c r="J18" s="94"/>
      <c r="K18" s="95"/>
      <c r="M18" s="26"/>
    </row>
    <row r="19" spans="2:13" x14ac:dyDescent="0.15">
      <c r="B19" s="13" t="s">
        <v>36</v>
      </c>
      <c r="C19" s="14">
        <v>60</v>
      </c>
      <c r="D19" s="15">
        <v>38852</v>
      </c>
      <c r="E19" s="46">
        <f>DATE(YEAR(D19),MONTH(D19)+C19,DAY(D19)-1)</f>
        <v>40677</v>
      </c>
      <c r="G19" s="17">
        <v>38852</v>
      </c>
      <c r="H19" s="33" t="s">
        <v>37</v>
      </c>
      <c r="I19" s="108">
        <f>DATE(YEAR(G19),MONTH(G19)+1,DAY(G19))</f>
        <v>38883</v>
      </c>
      <c r="J19" s="108"/>
      <c r="K19" s="109"/>
      <c r="M19" s="26"/>
    </row>
    <row r="20" spans="2:13" x14ac:dyDescent="0.15">
      <c r="B20" s="13" t="s">
        <v>38</v>
      </c>
      <c r="C20" s="14">
        <v>6</v>
      </c>
      <c r="D20" s="15">
        <v>38899</v>
      </c>
      <c r="E20" s="46">
        <f>DATE(YEAR(D20),MONTH(D20)+C20,DAY(D20)-1)</f>
        <v>39082</v>
      </c>
      <c r="G20" s="17">
        <v>38899</v>
      </c>
      <c r="H20" s="33" t="s">
        <v>39</v>
      </c>
      <c r="I20" s="108">
        <f>DATE(YEAR(G20)+3,MONTH(G20),DAY(G20))</f>
        <v>39995</v>
      </c>
      <c r="J20" s="108"/>
      <c r="K20" s="109"/>
    </row>
    <row r="21" spans="2:13" x14ac:dyDescent="0.15">
      <c r="B21" s="13" t="s">
        <v>40</v>
      </c>
      <c r="C21" s="14">
        <v>120</v>
      </c>
      <c r="D21" s="15">
        <v>38961</v>
      </c>
      <c r="E21" s="46">
        <f>DATE(YEAR(D21),MONTH(D21)+C21,DAY(D21)-1)</f>
        <v>42613</v>
      </c>
      <c r="G21" s="17">
        <v>38961</v>
      </c>
      <c r="H21" s="33" t="s">
        <v>41</v>
      </c>
      <c r="I21" s="108">
        <f>DATE(YEAR(G21)-1,MONTH(G21),DAY(G21))</f>
        <v>38596</v>
      </c>
      <c r="J21" s="108"/>
      <c r="K21" s="109"/>
    </row>
    <row r="22" spans="2:13" x14ac:dyDescent="0.15">
      <c r="B22" s="13" t="s">
        <v>42</v>
      </c>
      <c r="C22" s="14">
        <v>12</v>
      </c>
      <c r="D22" s="15">
        <v>38960</v>
      </c>
      <c r="E22" s="46">
        <f>DATE(YEAR(D22),MONTH(D22)+C22,DAY(D22)-1)</f>
        <v>39324</v>
      </c>
      <c r="G22" s="17">
        <v>38960</v>
      </c>
      <c r="H22" s="33" t="s">
        <v>43</v>
      </c>
      <c r="I22" s="108">
        <f>DATE(YEAR(G22)-3,MONTH(G22)-5,DAY(G22))</f>
        <v>37711</v>
      </c>
      <c r="J22" s="108"/>
      <c r="K22" s="109"/>
    </row>
    <row r="23" spans="2:13" ht="14.25" thickBot="1" x14ac:dyDescent="0.2">
      <c r="B23" s="19" t="s">
        <v>44</v>
      </c>
      <c r="C23" s="20">
        <v>12</v>
      </c>
      <c r="D23" s="21">
        <v>38718</v>
      </c>
      <c r="E23" s="58">
        <f>DATE(YEAR(D23)+INT(C23/12),MONTH(D23)+MOD(C23,12),DAY(D23)-1)</f>
        <v>39082</v>
      </c>
      <c r="F23" t="s">
        <v>65</v>
      </c>
      <c r="G23" s="23">
        <v>38718</v>
      </c>
      <c r="H23" s="4" t="s">
        <v>45</v>
      </c>
      <c r="I23" s="110">
        <f>DATE(YEAR(G23),MONTH(G23)+6,DAY(G23))</f>
        <v>38899</v>
      </c>
      <c r="J23" s="110"/>
      <c r="K23" s="111"/>
    </row>
    <row r="26" spans="2:13" x14ac:dyDescent="0.15">
      <c r="B26" t="s">
        <v>46</v>
      </c>
      <c r="G26" t="s">
        <v>48</v>
      </c>
    </row>
    <row r="27" spans="2:13" ht="14.25" thickBot="1" x14ac:dyDescent="0.2">
      <c r="G27" s="1" t="s">
        <v>66</v>
      </c>
    </row>
    <row r="28" spans="2:13" ht="14.25" thickBot="1" x14ac:dyDescent="0.2">
      <c r="B28" s="72" t="s">
        <v>27</v>
      </c>
      <c r="C28" s="74" t="s">
        <v>28</v>
      </c>
      <c r="D28" s="74"/>
      <c r="E28" s="75"/>
      <c r="G28" s="27" t="s">
        <v>50</v>
      </c>
      <c r="H28" s="28" t="s">
        <v>29</v>
      </c>
      <c r="I28" s="76" t="s">
        <v>51</v>
      </c>
      <c r="J28" s="76"/>
      <c r="K28" s="77"/>
    </row>
    <row r="29" spans="2:13" ht="14.25" thickBot="1" x14ac:dyDescent="0.2">
      <c r="B29" s="73"/>
      <c r="C29" s="4" t="s">
        <v>52</v>
      </c>
      <c r="D29" s="4" t="s">
        <v>16</v>
      </c>
      <c r="E29" s="5" t="s">
        <v>32</v>
      </c>
      <c r="G29" s="34">
        <v>39297</v>
      </c>
      <c r="H29" s="30">
        <v>5</v>
      </c>
      <c r="I29" s="101">
        <f t="shared" ref="I29:I35" si="1">IF(H29&gt;=DAY(G29),DATE(YEAR(G29),MONTH(G29),H29),DATE(YEAR(G29),MONTH(G29)+1,H29))</f>
        <v>39299</v>
      </c>
      <c r="J29" s="101"/>
      <c r="K29" s="102"/>
    </row>
    <row r="30" spans="2:13" x14ac:dyDescent="0.15">
      <c r="B30" s="38" t="s">
        <v>34</v>
      </c>
      <c r="C30" s="57">
        <v>1</v>
      </c>
      <c r="D30" s="55">
        <v>39011</v>
      </c>
      <c r="E30" s="56">
        <f t="shared" ref="E30:E35" si="2">DATE(YEAR(D30)+C30,MONTH(D30),DAY(D30)-1)</f>
        <v>39375</v>
      </c>
      <c r="G30" s="36">
        <v>38732</v>
      </c>
      <c r="H30" s="33">
        <v>15</v>
      </c>
      <c r="I30" s="101">
        <f t="shared" si="1"/>
        <v>38732</v>
      </c>
      <c r="J30" s="101"/>
      <c r="K30" s="102"/>
    </row>
    <row r="31" spans="2:13" x14ac:dyDescent="0.15">
      <c r="B31" s="13" t="s">
        <v>36</v>
      </c>
      <c r="C31" s="14">
        <v>2</v>
      </c>
      <c r="D31" s="15">
        <v>38852</v>
      </c>
      <c r="E31" s="31">
        <f t="shared" si="2"/>
        <v>39582</v>
      </c>
      <c r="G31" s="36">
        <v>38751</v>
      </c>
      <c r="H31" s="33">
        <v>10</v>
      </c>
      <c r="I31" s="101">
        <f t="shared" si="1"/>
        <v>38758</v>
      </c>
      <c r="J31" s="101"/>
      <c r="K31" s="102"/>
    </row>
    <row r="32" spans="2:13" x14ac:dyDescent="0.15">
      <c r="B32" s="13" t="s">
        <v>38</v>
      </c>
      <c r="C32" s="14">
        <v>3</v>
      </c>
      <c r="D32" s="15">
        <v>38899</v>
      </c>
      <c r="E32" s="31">
        <f t="shared" si="2"/>
        <v>39994</v>
      </c>
      <c r="G32" s="36">
        <v>38831</v>
      </c>
      <c r="H32" s="33">
        <v>20</v>
      </c>
      <c r="I32" s="101">
        <f t="shared" si="1"/>
        <v>38857</v>
      </c>
      <c r="J32" s="101"/>
      <c r="K32" s="102"/>
    </row>
    <row r="33" spans="2:15" x14ac:dyDescent="0.15">
      <c r="B33" s="13" t="s">
        <v>40</v>
      </c>
      <c r="C33" s="14">
        <v>5</v>
      </c>
      <c r="D33" s="15">
        <v>38961</v>
      </c>
      <c r="E33" s="31">
        <f t="shared" si="2"/>
        <v>40786</v>
      </c>
      <c r="G33" s="36">
        <v>38837</v>
      </c>
      <c r="H33" s="33">
        <v>25</v>
      </c>
      <c r="I33" s="101">
        <f t="shared" si="1"/>
        <v>38862</v>
      </c>
      <c r="J33" s="101"/>
      <c r="K33" s="102"/>
    </row>
    <row r="34" spans="2:15" x14ac:dyDescent="0.15">
      <c r="B34" s="13" t="s">
        <v>42</v>
      </c>
      <c r="C34" s="14">
        <v>10</v>
      </c>
      <c r="D34" s="15">
        <v>38960</v>
      </c>
      <c r="E34" s="31">
        <f t="shared" si="2"/>
        <v>42612</v>
      </c>
      <c r="G34" s="36">
        <v>39000</v>
      </c>
      <c r="H34" s="33">
        <v>1</v>
      </c>
      <c r="I34" s="101">
        <f t="shared" si="1"/>
        <v>39022</v>
      </c>
      <c r="J34" s="101"/>
      <c r="K34" s="102"/>
    </row>
    <row r="35" spans="2:15" ht="14.25" thickBot="1" x14ac:dyDescent="0.2">
      <c r="B35" s="19" t="s">
        <v>44</v>
      </c>
      <c r="C35" s="20">
        <v>12</v>
      </c>
      <c r="D35" s="21">
        <v>38718</v>
      </c>
      <c r="E35" s="58">
        <f t="shared" si="2"/>
        <v>43100</v>
      </c>
      <c r="G35" s="37">
        <v>39075</v>
      </c>
      <c r="H35" s="4">
        <v>1</v>
      </c>
      <c r="I35" s="103">
        <f t="shared" si="1"/>
        <v>39083</v>
      </c>
      <c r="J35" s="103"/>
      <c r="K35" s="104"/>
    </row>
    <row r="38" spans="2:15" x14ac:dyDescent="0.15">
      <c r="G38" t="s">
        <v>54</v>
      </c>
    </row>
    <row r="39" spans="2:15" ht="14.25" thickBot="1" x14ac:dyDescent="0.2">
      <c r="G39" s="1" t="s">
        <v>7</v>
      </c>
    </row>
    <row r="40" spans="2:15" x14ac:dyDescent="0.15">
      <c r="C40" s="26"/>
      <c r="G40" s="72" t="s">
        <v>10</v>
      </c>
      <c r="H40" s="99" t="s">
        <v>11</v>
      </c>
      <c r="I40" s="72" t="s">
        <v>55</v>
      </c>
      <c r="J40" s="74"/>
      <c r="K40" s="75"/>
    </row>
    <row r="41" spans="2:15" ht="14.25" thickBot="1" x14ac:dyDescent="0.2">
      <c r="C41" s="26"/>
      <c r="G41" s="73"/>
      <c r="H41" s="98"/>
      <c r="I41" s="3" t="s">
        <v>56</v>
      </c>
      <c r="J41" s="4" t="s">
        <v>13</v>
      </c>
      <c r="K41" s="5" t="s">
        <v>14</v>
      </c>
    </row>
    <row r="42" spans="2:15" x14ac:dyDescent="0.15">
      <c r="C42" s="29"/>
      <c r="G42" s="11">
        <v>38898</v>
      </c>
      <c r="H42" s="35" t="str">
        <f t="shared" ref="H42:H47" si="3">TEXT(G42,"aaaa")</f>
        <v>金曜日</v>
      </c>
      <c r="I42" s="59">
        <f ca="1">IF(MONTH(G42)-MONTH(TODAY())&gt;0,YEAR(TODAY())-YEAR(G42)-1,YEAR(TODAY())-YEAR(G42))</f>
        <v>10</v>
      </c>
      <c r="J42" s="60">
        <f ca="1">MOD(IF(MONTH(G42)-MONTH(TODAY())&gt;0,(YEAR(TODAY())*12+MONTH(TODAY()))-(YEAR(G42)*12+MONTH(G42)),(YEAR(TODAY())*12+MONTH(TODAY()))-(YEAR(G42)*12+MONTH(G42))-1),12)</f>
        <v>9</v>
      </c>
      <c r="K42" s="61">
        <f ca="1">IF(DAY(G42)&gt;DAY(TODAY()),DATE(0,MONTH(G42)+1,DAY(TODAY()))-DATE(0,MONTH(G42),DAY(G42)),DAY(TODAY())-DAY(G42))</f>
        <v>9</v>
      </c>
      <c r="M42" s="62"/>
    </row>
    <row r="43" spans="2:15" x14ac:dyDescent="0.15">
      <c r="C43" s="29"/>
      <c r="G43" s="17">
        <v>23512</v>
      </c>
      <c r="H43" s="44" t="str">
        <f t="shared" si="3"/>
        <v>金曜日</v>
      </c>
      <c r="I43" s="63">
        <f ca="1">IF(MONTH(G43)-MONTH(TODAY())&gt;0,YEAR(TODAY())-YEAR(G43)-1,YEAR(TODAY())-YEAR(G43))</f>
        <v>52</v>
      </c>
      <c r="J43" s="64">
        <f ca="1">MOD(IF(MONTH(G43)-MONTH(TODAY())&gt;0,(YEAR(TODAY())*12+MONTH(TODAY()))-(YEAR(G43)*12+MONTH(G43)),(YEAR(TODAY())*12+MONTH(TODAY()))-(YEAR(G43)*12+MONTH(G43))-1),12)</f>
        <v>10</v>
      </c>
      <c r="K43" s="65">
        <f ca="1">IF(DAY(G43)&gt;DAY(TODAY()),DATE(0,MONTH(G43)+1,DAY(TODAY()))-DATE(0,MONTH(G43),DAY(G43)),DAY(TODAY())-DAY(G43))</f>
        <v>25</v>
      </c>
      <c r="M43" s="62"/>
    </row>
    <row r="44" spans="2:15" x14ac:dyDescent="0.15">
      <c r="C44" s="29"/>
      <c r="G44" s="17">
        <v>27576</v>
      </c>
      <c r="H44" s="44" t="str">
        <f t="shared" si="3"/>
        <v>火曜日</v>
      </c>
      <c r="I44" s="63">
        <f ca="1">IF(MONTH(G44)-MONTH(TODAY())&gt;0,YEAR(TODAY())-YEAR(G44)-1,YEAR(TODAY())-YEAR(G44))</f>
        <v>41</v>
      </c>
      <c r="J44" s="64">
        <f ca="1">MOD(IF(MONTH(G44)-MONTH(TODAY())&gt;0,(YEAR(TODAY())*12+MONTH(TODAY()))-(YEAR(G44)*12+MONTH(G44)),(YEAR(TODAY())*12+MONTH(TODAY()))-(YEAR(G44)*12+MONTH(G44))-1),12)</f>
        <v>8</v>
      </c>
      <c r="K44" s="65">
        <f ca="1">IF(DAY(G44)&gt;DAY(TODAY()),DATE(0,MONTH(G44)+1,DAY(TODAY()))-DATE(0,MONTH(G44),DAY(G44)),DAY(TODAY())-DAY(G44))</f>
        <v>8</v>
      </c>
      <c r="M44" s="62"/>
    </row>
    <row r="45" spans="2:15" x14ac:dyDescent="0.15">
      <c r="C45" s="29"/>
      <c r="G45" s="17">
        <v>9376</v>
      </c>
      <c r="H45" s="44" t="str">
        <f t="shared" si="3"/>
        <v>火曜日</v>
      </c>
      <c r="I45" s="63">
        <f ca="1">IF(MONTH(G45)-MONTH(TODAY())&gt;0,YEAR(TODAY())-YEAR(G45)-1,YEAR(TODAY())-YEAR(G45))</f>
        <v>91</v>
      </c>
      <c r="J45" s="64">
        <f ca="1">MOD(IF(MONTH(G45)-MONTH(TODAY())&gt;0,(YEAR(TODAY())*12+MONTH(TODAY()))-(YEAR(G45)*12+MONTH(G45)),(YEAR(TODAY())*12+MONTH(TODAY()))-(YEAR(G45)*12+MONTH(G45))-1),12)</f>
        <v>6</v>
      </c>
      <c r="K45" s="65">
        <f ca="1">IF(DAY(G45)&gt;DAY(TODAY()),DATE(0,MONTH(G45)+1,DAY(TODAY()))-DATE(0,MONTH(G45),DAY(G45)),DAY(TODAY())-DAY(G45))</f>
        <v>8</v>
      </c>
      <c r="N45" s="14" t="s">
        <v>31</v>
      </c>
      <c r="O45" s="14" t="s">
        <v>13</v>
      </c>
    </row>
    <row r="46" spans="2:15" x14ac:dyDescent="0.15">
      <c r="C46" s="29"/>
      <c r="G46" s="17">
        <v>36038</v>
      </c>
      <c r="H46" s="44" t="str">
        <f t="shared" si="3"/>
        <v>月曜日</v>
      </c>
      <c r="I46" s="63">
        <f ca="1">IF(MONTH(G46)-MONTH(TODAY())&gt;0,YEAR(TODAY())-YEAR(G46)-1,YEAR(TODAY())-YEAR(G46))</f>
        <v>18</v>
      </c>
      <c r="J46" s="64">
        <f ca="1">IF(MONTH(G46)&gt;MONTH(TODAY()),O46-1,O46)</f>
        <v>6</v>
      </c>
      <c r="K46" s="65">
        <f ca="1">IF(DAY(G46)&gt;DAY(TODAY()),DATE(0,MONTH(G46)+1,DAY(TODAY()))-DATE(0,MONTH(G46),DAY(G46)),DAY(TODAY())-DAY(G46))</f>
        <v>9</v>
      </c>
      <c r="L46" t="s">
        <v>67</v>
      </c>
      <c r="M46" s="53"/>
      <c r="N46" s="66">
        <f ca="1">(YEAR(TODAY())*12+MONTH(TODAY()))-(YEAR(G46)*12+MONTH(G46))</f>
        <v>223</v>
      </c>
      <c r="O46" s="67">
        <f ca="1">MOD(N46,12)</f>
        <v>7</v>
      </c>
    </row>
    <row r="47" spans="2:15" ht="14.25" thickBot="1" x14ac:dyDescent="0.2">
      <c r="C47" s="29"/>
      <c r="G47" s="23">
        <v>367</v>
      </c>
      <c r="H47" s="5" t="str">
        <f t="shared" si="3"/>
        <v>火曜日</v>
      </c>
      <c r="I47" s="68">
        <f ca="1">YEAR(TODAY()-G47)-1900</f>
        <v>116</v>
      </c>
      <c r="J47" s="69">
        <f ca="1">MONTH(TODAY()-G47)-1</f>
        <v>2</v>
      </c>
      <c r="K47" s="70">
        <f ca="1">DAY(TODAY()-G47)</f>
        <v>7</v>
      </c>
      <c r="L47" t="s">
        <v>68</v>
      </c>
    </row>
    <row r="48" spans="2:15" x14ac:dyDescent="0.15">
      <c r="C48" s="29"/>
    </row>
    <row r="49" spans="3:3" x14ac:dyDescent="0.15">
      <c r="C49" s="29"/>
    </row>
  </sheetData>
  <mergeCells count="31">
    <mergeCell ref="I33:K33"/>
    <mergeCell ref="I22:K22"/>
    <mergeCell ref="I23:K23"/>
    <mergeCell ref="M16:M17"/>
    <mergeCell ref="I29:K29"/>
    <mergeCell ref="I16:K16"/>
    <mergeCell ref="I17:K17"/>
    <mergeCell ref="I18:K18"/>
    <mergeCell ref="I19:K19"/>
    <mergeCell ref="I20:K20"/>
    <mergeCell ref="I21:K21"/>
    <mergeCell ref="I4:I5"/>
    <mergeCell ref="J4:J5"/>
    <mergeCell ref="I34:K34"/>
    <mergeCell ref="I35:K35"/>
    <mergeCell ref="I30:K30"/>
    <mergeCell ref="B28:B29"/>
    <mergeCell ref="C28:E28"/>
    <mergeCell ref="I28:K28"/>
    <mergeCell ref="I31:K31"/>
    <mergeCell ref="I32:K32"/>
    <mergeCell ref="B4:B5"/>
    <mergeCell ref="C4:E4"/>
    <mergeCell ref="K4:K5"/>
    <mergeCell ref="B16:B17"/>
    <mergeCell ref="C16:E16"/>
    <mergeCell ref="G40:G41"/>
    <mergeCell ref="H40:H41"/>
    <mergeCell ref="I40:K40"/>
    <mergeCell ref="G4:G5"/>
    <mergeCell ref="H4:H5"/>
  </mergeCells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練習</vt:lpstr>
      <vt:lpstr>課題１</vt:lpstr>
      <vt:lpstr>解答１</vt:lpstr>
    </vt:vector>
  </TitlesOfParts>
  <Company>本音のCAD･CAM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N/T</dc:creator>
  <cp:lastModifiedBy>amaterus</cp:lastModifiedBy>
  <dcterms:created xsi:type="dcterms:W3CDTF">2007-02-20T12:16:55Z</dcterms:created>
  <dcterms:modified xsi:type="dcterms:W3CDTF">2017-03-09T05:12:14Z</dcterms:modified>
</cp:coreProperties>
</file>